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Punch list" state="visible" r:id="rId4"/>
    <sheet sheetId="2" name="Summary" state="visible" r:id="rId5"/>
    <sheet sheetId="3" name="Example" state="visible" r:id="rId6"/>
    <sheet sheetId="4" name="Trades" state="visible" r:id="rId7"/>
    <sheet sheetId="5" name="How to use" state="visible" r:id="rId8"/>
  </sheets>
  <definedNames>
    <definedName name="_xlnm.Print_Area" localSheetId="0">'Punch list'!$A1:$K109</definedName>
    <definedName name="_xlnm.Print_Titles" localSheetId="0">'Punch list'!$9:$9</definedName>
  </definedNames>
  <calcPr calcId="171027" fullCalcOnLoad="1"/>
</workbook>
</file>

<file path=xl/sharedStrings.xml><?xml version="1.0" encoding="utf-8"?>
<sst xmlns="http://schemas.openxmlformats.org/spreadsheetml/2006/main" count="176" uniqueCount="116">
  <si>
    <t>Punch list</t>
  </si>
  <si>
    <t>Made with Walkmic · walkmic.com</t>
  </si>
  <si>
    <t>One item per row. Pick Trade, Priority and Status from the lists. Closed rows turn gray, Safety items turn orange and late due dates turn red.</t>
  </si>
  <si>
    <t>Project</t>
  </si>
  <si>
    <t>Walk date</t>
  </si>
  <si>
    <t>Items</t>
  </si>
  <si>
    <t>Address</t>
  </si>
  <si>
    <t>Walked by</t>
  </si>
  <si>
    <t>Open</t>
  </si>
  <si>
    <t>Client or owner</t>
  </si>
  <si>
    <t>Drawing set and revision</t>
  </si>
  <si>
    <t>Closed</t>
  </si>
  <si>
    <t>Contractor</t>
  </si>
  <si>
    <t>Percent closed</t>
  </si>
  <si>
    <t>No.</t>
  </si>
  <si>
    <t>Location or room</t>
  </si>
  <si>
    <t>Description</t>
  </si>
  <si>
    <t>Trade</t>
  </si>
  <si>
    <t>Assigned to</t>
  </si>
  <si>
    <t>Priority</t>
  </si>
  <si>
    <t>Due date</t>
  </si>
  <si>
    <t>Status</t>
  </si>
  <si>
    <t>Photo ref</t>
  </si>
  <si>
    <t>Date closed</t>
  </si>
  <si>
    <t>Notes</t>
  </si>
  <si>
    <t>Summary</t>
  </si>
  <si>
    <t>Progress</t>
  </si>
  <si>
    <t>Items on the list</t>
  </si>
  <si>
    <t>Open (not closed yet)</t>
  </si>
  <si>
    <t>Late (past the due date, not closed)</t>
  </si>
  <si>
    <t>Safety items not closed</t>
  </si>
  <si>
    <t>By status</t>
  </si>
  <si>
    <t>In progress</t>
  </si>
  <si>
    <t>Ready for review</t>
  </si>
  <si>
    <t>No status yet</t>
  </si>
  <si>
    <t>By priority</t>
  </si>
  <si>
    <t>Low</t>
  </si>
  <si>
    <t>Medium</t>
  </si>
  <si>
    <t>High</t>
  </si>
  <si>
    <t>Safety</t>
  </si>
  <si>
    <t>No priority yet</t>
  </si>
  <si>
    <t>By trade</t>
  </si>
  <si>
    <t>No trade yet</t>
  </si>
  <si>
    <t>Example: a filled punch list</t>
  </si>
  <si>
    <t>A walk of a second floor office build out. Room first, then what is wrong, then what done looks like. One photo per item.</t>
  </si>
  <si>
    <t>Room 201, east wall</t>
  </si>
  <si>
    <t>Paint touch up around the light switch. Match the wall color.</t>
  </si>
  <si>
    <t>Paint</t>
  </si>
  <si>
    <t>Paint sub</t>
  </si>
  <si>
    <t>IMG 2210</t>
  </si>
  <si>
    <t>Room 202, door</t>
  </si>
  <si>
    <t>Door rubs the frame at the top corner. Adjust so it closes without force.</t>
  </si>
  <si>
    <t>Doors and hardware</t>
  </si>
  <si>
    <t>Door and hardware sub</t>
  </si>
  <si>
    <t>IMG 2213</t>
  </si>
  <si>
    <t>Room 203, ceiling</t>
  </si>
  <si>
    <t>Two ceiling tiles stained near the diffuser. Find the source, then replace both tiles.</t>
  </si>
  <si>
    <t>HVAC</t>
  </si>
  <si>
    <t>Mechanical sub</t>
  </si>
  <si>
    <t>IMG 2216</t>
  </si>
  <si>
    <t>Check for a condensate leak first.</t>
  </si>
  <si>
    <t>Corridor, outside 204</t>
  </si>
  <si>
    <t>Drywall dent at cart height. Patch, sand and paint.</t>
  </si>
  <si>
    <t>Drywall</t>
  </si>
  <si>
    <t>Drywall sub</t>
  </si>
  <si>
    <t>IMG 2219</t>
  </si>
  <si>
    <t>Room 204, bath</t>
  </si>
  <si>
    <t>Outlet cover missing next to the vanity. Install a white cover plate to match.</t>
  </si>
  <si>
    <t>Electrical</t>
  </si>
  <si>
    <t>Electrical sub</t>
  </si>
  <si>
    <t>IMG 2231</t>
  </si>
  <si>
    <t>Caulk gap where the vanity top meets the wall. Recaulk in white.</t>
  </si>
  <si>
    <t>Plumbing</t>
  </si>
  <si>
    <t>Plumbing sub</t>
  </si>
  <si>
    <t>IMG 2233</t>
  </si>
  <si>
    <t>Room 205, storage</t>
  </si>
  <si>
    <t>Shelf bracket loose. Fix to the stud.</t>
  </si>
  <si>
    <t>Millwork</t>
  </si>
  <si>
    <t>General contractor</t>
  </si>
  <si>
    <t>IMG 2236</t>
  </si>
  <si>
    <t>Checked on the back check walk.</t>
  </si>
  <si>
    <t>Room 206, kitchen</t>
  </si>
  <si>
    <t>Cabinet door out of line with its neighbor. Adjust the hinges.</t>
  </si>
  <si>
    <t>Millwork sub</t>
  </si>
  <si>
    <t>IMG 2240</t>
  </si>
  <si>
    <t>Sink faucet drips. Replace the cartridge and test.</t>
  </si>
  <si>
    <t>IMG 2242</t>
  </si>
  <si>
    <t>Stair 2, landing</t>
  </si>
  <si>
    <t>Handrail bracket loose. Tighten before the stair opens to the client.</t>
  </si>
  <si>
    <t>General</t>
  </si>
  <si>
    <t>IMG 2245</t>
  </si>
  <si>
    <t>Tape off the stair until fixed.</t>
  </si>
  <si>
    <t>Edit this list to match your job.</t>
  </si>
  <si>
    <t>The Trade dropdown on the list sheet reads rows 2 to 41 of this column.</t>
  </si>
  <si>
    <t>Type new trades in the empty rows. Rename a trade here and the dropdown and the Summary follow.</t>
  </si>
  <si>
    <t>Keep one trade per row and leave no gaps if you can.</t>
  </si>
  <si>
    <t>Flooring</t>
  </si>
  <si>
    <t>Glazing</t>
  </si>
  <si>
    <t>Roofing</t>
  </si>
  <si>
    <t>Sitework</t>
  </si>
  <si>
    <t>Other</t>
  </si>
  <si>
    <t>How to use this punch list</t>
  </si>
  <si>
    <t>Before the walk, fill in the project details at the top of the Punch list sheet.</t>
  </si>
  <si>
    <t>Walk in a fixed order: floor by floor, room by room, clockwise around each room.</t>
  </si>
  <si>
    <t>Write one item per row: the room, what is wrong and what done looks like.</t>
  </si>
  <si>
    <t>Pick Trade, Priority and Status from the list in each cell. Edit the trade names on the Trades sheet.</t>
  </si>
  <si>
    <t>Write the photo number from your phone or camera in Photo ref.</t>
  </si>
  <si>
    <t>Agree on Assigned to and Due date on site. Late due dates turn red. Safety items turn orange.</t>
  </si>
  <si>
    <t>When you have checked a fix, set Status to Closed and type the Date closed. The row turns gray.</t>
  </si>
  <si>
    <t>Use the filter button on Trade or Status to show one trade's items, then print or send them.</t>
  </si>
  <si>
    <t>The Summary sheet counts items by status, priority and trade as the list fills up.</t>
  </si>
  <si>
    <r>
      <rPr>
        <b/>
        <sz val="11"/>
        <rFont val="Calibri"/>
      </rPr>
      <t xml:space="preserve">Google Sheets: </t>
    </r>
    <r>
      <rPr>
        <sz val="11"/>
        <rFont val="Calibri"/>
      </rPr>
      <t>Upload this file to Google Drive and open it with Google Sheets, or in Google Sheets choose File, then Import.</t>
    </r>
  </si>
  <si>
    <r>
      <rPr>
        <b/>
        <sz val="11"/>
        <rFont val="Calibri"/>
      </rPr>
      <t xml:space="preserve">Apple Numbers: </t>
    </r>
    <r>
      <rPr>
        <sz val="11"/>
        <rFont val="Calibri"/>
      </rPr>
      <t>Open the file in Numbers. The Summary counts update as you type.</t>
    </r>
  </si>
  <si>
    <r>
      <rPr>
        <b/>
        <sz val="11"/>
        <rFont val="Calibri"/>
      </rPr>
      <t xml:space="preserve">Printing: </t>
    </r>
    <r>
      <rPr>
        <sz val="11"/>
        <rFont val="Calibri"/>
      </rPr>
      <t>The Punch list sheet prints on US Letter, landscape, one page wide, with the column headings on every page.</t>
    </r>
  </si>
  <si>
    <r>
      <rPr>
        <b/>
        <sz val="11"/>
        <rFont val="Calibri"/>
      </rPr>
      <t xml:space="preserve">Paper: </t>
    </r>
    <r>
      <rPr>
        <sz val="11"/>
        <rFont val="Calibri"/>
      </rPr>
      <t>Prefer a clipboard? Download the printable PDF of this template from the same page.</t>
    </r>
  </si>
  <si>
    <t>Made with Walkmic · walkmic.com. Free to use, copy and share. Walkmic is a punch walk app in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</si>
</sst>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10" x14ac:knownFonts="1">
    <font>
      <color theme="1"/>
      <family val="2"/>
      <scheme val="minor"/>
      <sz val="11"/>
      <name val="Calibri"/>
    </font>
    <font>
      <b/>
      <color rgb="FF0A0A0A"/>
      <sz val="20"/>
      <name val="Calibri"/>
    </font>
    <font>
      <color rgb="FF5C5C57"/>
      <sz val="9"/>
      <name val="Calibri"/>
    </font>
    <font>
      <color rgb="FF5C5C57"/>
      <sz val="10"/>
      <name val="Calibri"/>
    </font>
    <font>
      <color rgb="FF0A0A0A"/>
      <sz val="11"/>
      <name val="Calibri"/>
    </font>
    <font>
      <b/>
      <color rgb="FF0A0A0A"/>
      <sz val="11"/>
      <name val="Calibri"/>
    </font>
    <font>
      <b/>
      <color rgb="FFFFFFFF"/>
      <sz val="10"/>
      <name val="Calibri"/>
    </font>
    <font>
      <color rgb="FF5C5C57"/>
      <sz val="11"/>
      <name val="Calibri"/>
    </font>
    <font>
      <b/>
      <color rgb="FF0A0A0A"/>
      <sz val="16"/>
      <name val="Calibri"/>
    </font>
    <font>
      <b/>
      <color rgb="FFE8590C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FAF7"/>
      </patternFill>
    </fill>
    <fill>
      <patternFill patternType="solid">
        <fgColor rgb="FF18181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FCEC6"/>
      </bottom>
      <diagonal/>
    </border>
    <border>
      <left/>
      <right/>
      <top/>
      <bottom style="medium">
        <color rgb="FFE8590C"/>
      </bottom>
      <diagonal/>
    </border>
    <border>
      <left/>
      <right/>
      <top/>
      <bottom style="thin">
        <color rgb="FFE5E4DE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vertical="bottom"/>
    </xf>
    <xf numFmtId="0" fontId="4" fillId="2" borderId="1" xfId="0" applyFont="1" applyFill="1" applyBorder="1" applyAlignment="1">
      <alignment vertical="bottom"/>
    </xf>
    <xf numFmtId="164" fontId="4" fillId="2" borderId="1" xfId="0" applyNumberFormat="1" applyFont="1" applyFill="1" applyBorder="1" applyAlignment="1">
      <alignment vertical="bottom"/>
    </xf>
    <xf numFmtId="0" fontId="3" fillId="0" borderId="0" xfId="0" applyFont="1" applyAlignment="1">
      <alignment horizontal="right" vertical="bottom"/>
    </xf>
    <xf numFmtId="1" fontId="5" fillId="0" borderId="0" xfId="0" applyNumberFormat="1" applyFont="1" applyAlignment="1">
      <alignment horizontal="left" vertical="bottom" indent="1"/>
    </xf>
    <xf numFmtId="9" fontId="5" fillId="0" borderId="0" xfId="0" applyNumberFormat="1" applyFont="1" applyAlignment="1">
      <alignment horizontal="left" vertical="bottom" inden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4" fillId="0" borderId="3" xfId="0" applyFont="1" applyBorder="1"/>
    <xf numFmtId="1" fontId="4" fillId="0" borderId="3" xfId="0" applyNumberFormat="1" applyFont="1" applyBorder="1" applyAlignment="1">
      <alignment horizontal="right"/>
    </xf>
    <xf numFmtId="9" fontId="4" fillId="0" borderId="3" xfId="0" applyNumberFormat="1" applyFont="1" applyBorder="1" applyAlignment="1">
      <alignment horizontal="right"/>
    </xf>
    <xf numFmtId="0" fontId="4" fillId="0" borderId="0" xfId="0" applyFont="1"/>
    <xf numFmtId="1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0" fontId="2" fillId="0" borderId="0" xfId="0" applyFont="1"/>
    <xf numFmtId="0" fontId="8" fillId="0" borderId="0" xfId="0" applyFont="1"/>
    <xf numFmtId="0" fontId="6" fillId="3" borderId="0" xfId="0" applyFont="1" applyFill="1"/>
    <xf numFmtId="0" fontId="4" fillId="2" borderId="3" xfId="0" applyFont="1" applyFill="1" applyBorder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font>
        <color rgb="FF9A9A94"/>
      </font>
    </dxf>
    <dxf>
      <fill>
        <patternFill patternType="solid">
          <bgColor rgb="FFFDEBDD"/>
        </patternFill>
      </fill>
    </dxf>
    <dxf>
      <font>
        <b/>
        <color rgb="FFB42318"/>
      </font>
      <fill>
        <patternFill patternType="solid">
          <bgColor rgb="FFFCEBE9"/>
        </patternFill>
      </fill>
    </dxf>
    <dxf>
      <font>
        <b/>
        <color rgb="FFE8590C"/>
      </font>
    </dxf>
    <dxf>
      <font>
        <b/>
        <color rgb="FF2B7A3D"/>
      </font>
    </dxf>
    <dxf>
      <font>
        <color rgb="FF9A9A94"/>
      </font>
    </dxf>
    <dxf>
      <fill>
        <patternFill patternType="solid">
          <bgColor rgb="FFFDEB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PunchList" displayName="PunchList" ref="A9:K109" totalsRowShown="1" headerRowCount="1">
  <autoFilter ref="A9:K109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No." totalsRowLabel="Total"/>
    <tableColumn id="2" name="Location or room" totalsRowFunction="none"/>
    <tableColumn id="3" name="Description" totalsRowFunction="none"/>
    <tableColumn id="4" name="Trade" totalsRowFunction="none"/>
    <tableColumn id="5" name="Assigned to" totalsRowFunction="none"/>
    <tableColumn id="6" name="Priority" totalsRowFunction="none"/>
    <tableColumn id="7" name="Due date" totalsRowFunction="none"/>
    <tableColumn id="8" name="Status" totalsRowFunction="none"/>
    <tableColumn id="9" name="Photo ref" totalsRowFunction="none"/>
    <tableColumn id="10" name="Date closed" totalsRowFunction="none"/>
    <tableColumn id="11" name="Notes" totalsRowFunction="non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PunchListExample" displayName="PunchListExample" ref="A3:K13" totalsRowShown="1" headerRowCount="1">
  <autoFilter ref="A3:K13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No." totalsRowLabel="Total"/>
    <tableColumn id="2" name="Location or room" totalsRowFunction="none"/>
    <tableColumn id="3" name="Description" totalsRowFunction="none"/>
    <tableColumn id="4" name="Trade" totalsRowFunction="none"/>
    <tableColumn id="5" name="Assigned to" totalsRowFunction="none"/>
    <tableColumn id="6" name="Priority" totalsRowFunction="none"/>
    <tableColumn id="7" name="Due date" totalsRowFunction="none"/>
    <tableColumn id="8" name="Status" totalsRowFunction="none"/>
    <tableColumn id="9" name="Photo ref" totalsRowFunction="none"/>
    <tableColumn id="10" name="Date closed" totalsRowFunction="none"/>
    <tableColumn id="11" name="Notes" totalsRowFunction="no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K109"/>
  <sheetViews>
    <sheetView workbookViewId="0" showGridLines="0">
      <pane ySplit="9" topLeftCell="A10" activePane="bottomLeft" state="frozen"/>
      <selection pane="bottomLeft" activeCell="C4" sqref="C4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4" customWidth="1"/>
    <col min="4" max="5" width="18" customWidth="1"/>
    <col min="6" max="6" width="11" customWidth="1"/>
    <col min="7" max="7" width="13" customWidth="1"/>
    <col min="8" max="8" width="17" customWidth="1"/>
    <col min="9" max="9" width="11" customWidth="1"/>
    <col min="10" max="10" width="13" customWidth="1"/>
    <col min="11" max="11" width="28" customWidth="1"/>
  </cols>
  <sheetData>
    <row r="1" ht="30" customHeight="1" spans="1:11" x14ac:dyDescent="0.25">
      <c r="A1" s="1" t="s">
        <v>0</v>
      </c>
      <c r="K1" s="2" t="s">
        <v>1</v>
      </c>
    </row>
    <row r="2" spans="1:1" x14ac:dyDescent="0.25">
      <c r="A2" s="3" t="s">
        <v>2</v>
      </c>
    </row>
    <row r="3" ht="8" customHeight="1" x14ac:dyDescent="0.25"/>
    <row r="4" ht="20" customHeight="1" spans="1:11" x14ac:dyDescent="0.25">
      <c r="A4" s="4" t="s">
        <v>3</v>
      </c>
      <c r="B4" s="4"/>
      <c r="C4" s="5"/>
      <c r="D4" s="5"/>
      <c r="E4" s="4" t="s">
        <v>4</v>
      </c>
      <c r="F4" s="4"/>
      <c r="G4" s="6"/>
      <c r="H4" s="6"/>
      <c r="I4" s="7" t="s">
        <v>5</v>
      </c>
      <c r="J4" s="7"/>
      <c r="K4" s="8">
        <f>COUNTA($C$10:$C$109)</f>
        <v>0</v>
      </c>
    </row>
    <row r="5" ht="20" customHeight="1" spans="1:11" x14ac:dyDescent="0.25">
      <c r="A5" s="4" t="s">
        <v>6</v>
      </c>
      <c r="B5" s="4"/>
      <c r="C5" s="5"/>
      <c r="D5" s="5"/>
      <c r="E5" s="4" t="s">
        <v>7</v>
      </c>
      <c r="F5" s="4"/>
      <c r="G5" s="5"/>
      <c r="H5" s="5"/>
      <c r="I5" s="7" t="s">
        <v>8</v>
      </c>
      <c r="J5" s="7"/>
      <c r="K5" s="8">
        <f>COUNTA($C$10:$C$109)-COUNTIFS($C$10:$C$109,"&lt;&gt;",$H$10:$H$109,"Closed")</f>
        <v>0</v>
      </c>
    </row>
    <row r="6" ht="20" customHeight="1" spans="1:11" x14ac:dyDescent="0.25">
      <c r="A6" s="4" t="s">
        <v>9</v>
      </c>
      <c r="B6" s="4"/>
      <c r="C6" s="5"/>
      <c r="D6" s="5"/>
      <c r="E6" s="4" t="s">
        <v>10</v>
      </c>
      <c r="F6" s="4"/>
      <c r="G6" s="5"/>
      <c r="H6" s="5"/>
      <c r="I6" s="7" t="s">
        <v>11</v>
      </c>
      <c r="J6" s="7"/>
      <c r="K6" s="8">
        <f>COUNTIFS($C$10:$C$109,"&lt;&gt;",$H$10:$H$109,"Closed")</f>
        <v>0</v>
      </c>
    </row>
    <row r="7" ht="20" customHeight="1" spans="1:11" x14ac:dyDescent="0.25">
      <c r="A7" s="4" t="s">
        <v>12</v>
      </c>
      <c r="B7" s="4"/>
      <c r="C7" s="5"/>
      <c r="D7" s="5"/>
      <c r="I7" s="7" t="s">
        <v>13</v>
      </c>
      <c r="J7" s="7"/>
      <c r="K7" s="9">
        <f>IF(COUNTA($C$10:$C$109)=0,0,COUNTIFS($C$10:$C$109,"&lt;&gt;",$H$10:$H$109,"Closed")/COUNTA($C$10:$C$109))</f>
        <v>0</v>
      </c>
    </row>
    <row r="8" ht="10" customHeight="1" x14ac:dyDescent="0.25"/>
    <row r="9" ht="22" customHeight="1" spans="1:11" x14ac:dyDescent="0.25">
      <c r="A9" s="10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</row>
    <row r="10" spans="1:11" x14ac:dyDescent="0.25">
      <c r="A10" s="12">
        <v>1</v>
      </c>
      <c r="B10" s="13"/>
      <c r="C10" s="13"/>
      <c r="D10" s="14"/>
      <c r="E10" s="13"/>
      <c r="F10" s="14"/>
      <c r="G10" s="15"/>
      <c r="H10" s="14"/>
      <c r="I10" s="14"/>
      <c r="J10" s="15"/>
      <c r="K10" s="13"/>
    </row>
    <row r="11" spans="1:11" x14ac:dyDescent="0.25">
      <c r="A11" s="12">
        <v>2</v>
      </c>
      <c r="B11" s="13"/>
      <c r="C11" s="13"/>
      <c r="D11" s="14"/>
      <c r="E11" s="13"/>
      <c r="F11" s="14"/>
      <c r="G11" s="15"/>
      <c r="H11" s="14"/>
      <c r="I11" s="14"/>
      <c r="J11" s="15"/>
      <c r="K11" s="13"/>
    </row>
    <row r="12" spans="1:11" x14ac:dyDescent="0.25">
      <c r="A12" s="12">
        <v>3</v>
      </c>
      <c r="B12" s="13"/>
      <c r="C12" s="13"/>
      <c r="D12" s="14"/>
      <c r="E12" s="13"/>
      <c r="F12" s="14"/>
      <c r="G12" s="15"/>
      <c r="H12" s="14"/>
      <c r="I12" s="14"/>
      <c r="J12" s="15"/>
      <c r="K12" s="13"/>
    </row>
    <row r="13" spans="1:11" x14ac:dyDescent="0.25">
      <c r="A13" s="12">
        <v>4</v>
      </c>
      <c r="B13" s="13"/>
      <c r="C13" s="13"/>
      <c r="D13" s="14"/>
      <c r="E13" s="13"/>
      <c r="F13" s="14"/>
      <c r="G13" s="15"/>
      <c r="H13" s="14"/>
      <c r="I13" s="14"/>
      <c r="J13" s="15"/>
      <c r="K13" s="13"/>
    </row>
    <row r="14" spans="1:11" x14ac:dyDescent="0.25">
      <c r="A14" s="12">
        <v>5</v>
      </c>
      <c r="B14" s="13"/>
      <c r="C14" s="13"/>
      <c r="D14" s="14"/>
      <c r="E14" s="13"/>
      <c r="F14" s="14"/>
      <c r="G14" s="15"/>
      <c r="H14" s="14"/>
      <c r="I14" s="14"/>
      <c r="J14" s="15"/>
      <c r="K14" s="13"/>
    </row>
    <row r="15" spans="1:11" x14ac:dyDescent="0.25">
      <c r="A15" s="12">
        <v>6</v>
      </c>
      <c r="B15" s="13"/>
      <c r="C15" s="13"/>
      <c r="D15" s="14"/>
      <c r="E15" s="13"/>
      <c r="F15" s="14"/>
      <c r="G15" s="15"/>
      <c r="H15" s="14"/>
      <c r="I15" s="14"/>
      <c r="J15" s="15"/>
      <c r="K15" s="13"/>
    </row>
    <row r="16" spans="1:11" x14ac:dyDescent="0.25">
      <c r="A16" s="12">
        <v>7</v>
      </c>
      <c r="B16" s="13"/>
      <c r="C16" s="13"/>
      <c r="D16" s="14"/>
      <c r="E16" s="13"/>
      <c r="F16" s="14"/>
      <c r="G16" s="15"/>
      <c r="H16" s="14"/>
      <c r="I16" s="14"/>
      <c r="J16" s="15"/>
      <c r="K16" s="13"/>
    </row>
    <row r="17" spans="1:11" x14ac:dyDescent="0.25">
      <c r="A17" s="12">
        <v>8</v>
      </c>
      <c r="B17" s="13"/>
      <c r="C17" s="13"/>
      <c r="D17" s="14"/>
      <c r="E17" s="13"/>
      <c r="F17" s="14"/>
      <c r="G17" s="15"/>
      <c r="H17" s="14"/>
      <c r="I17" s="14"/>
      <c r="J17" s="15"/>
      <c r="K17" s="13"/>
    </row>
    <row r="18" spans="1:11" x14ac:dyDescent="0.25">
      <c r="A18" s="12">
        <v>9</v>
      </c>
      <c r="B18" s="13"/>
      <c r="C18" s="13"/>
      <c r="D18" s="14"/>
      <c r="E18" s="13"/>
      <c r="F18" s="14"/>
      <c r="G18" s="15"/>
      <c r="H18" s="14"/>
      <c r="I18" s="14"/>
      <c r="J18" s="15"/>
      <c r="K18" s="13"/>
    </row>
    <row r="19" spans="1:11" x14ac:dyDescent="0.25">
      <c r="A19" s="12">
        <v>10</v>
      </c>
      <c r="B19" s="13"/>
      <c r="C19" s="13"/>
      <c r="D19" s="14"/>
      <c r="E19" s="13"/>
      <c r="F19" s="14"/>
      <c r="G19" s="15"/>
      <c r="H19" s="14"/>
      <c r="I19" s="14"/>
      <c r="J19" s="15"/>
      <c r="K19" s="13"/>
    </row>
    <row r="20" spans="1:11" x14ac:dyDescent="0.25">
      <c r="A20" s="12">
        <v>11</v>
      </c>
      <c r="B20" s="13"/>
      <c r="C20" s="13"/>
      <c r="D20" s="14"/>
      <c r="E20" s="13"/>
      <c r="F20" s="14"/>
      <c r="G20" s="15"/>
      <c r="H20" s="14"/>
      <c r="I20" s="14"/>
      <c r="J20" s="15"/>
      <c r="K20" s="13"/>
    </row>
    <row r="21" spans="1:11" x14ac:dyDescent="0.25">
      <c r="A21" s="12">
        <v>12</v>
      </c>
      <c r="B21" s="13"/>
      <c r="C21" s="13"/>
      <c r="D21" s="14"/>
      <c r="E21" s="13"/>
      <c r="F21" s="14"/>
      <c r="G21" s="15"/>
      <c r="H21" s="14"/>
      <c r="I21" s="14"/>
      <c r="J21" s="15"/>
      <c r="K21" s="13"/>
    </row>
    <row r="22" spans="1:11" x14ac:dyDescent="0.25">
      <c r="A22" s="12">
        <v>13</v>
      </c>
      <c r="B22" s="13"/>
      <c r="C22" s="13"/>
      <c r="D22" s="14"/>
      <c r="E22" s="13"/>
      <c r="F22" s="14"/>
      <c r="G22" s="15"/>
      <c r="H22" s="14"/>
      <c r="I22" s="14"/>
      <c r="J22" s="15"/>
      <c r="K22" s="13"/>
    </row>
    <row r="23" spans="1:11" x14ac:dyDescent="0.25">
      <c r="A23" s="12">
        <v>14</v>
      </c>
      <c r="B23" s="13"/>
      <c r="C23" s="13"/>
      <c r="D23" s="14"/>
      <c r="E23" s="13"/>
      <c r="F23" s="14"/>
      <c r="G23" s="15"/>
      <c r="H23" s="14"/>
      <c r="I23" s="14"/>
      <c r="J23" s="15"/>
      <c r="K23" s="13"/>
    </row>
    <row r="24" spans="1:11" x14ac:dyDescent="0.25">
      <c r="A24" s="12">
        <v>15</v>
      </c>
      <c r="B24" s="13"/>
      <c r="C24" s="13"/>
      <c r="D24" s="14"/>
      <c r="E24" s="13"/>
      <c r="F24" s="14"/>
      <c r="G24" s="15"/>
      <c r="H24" s="14"/>
      <c r="I24" s="14"/>
      <c r="J24" s="15"/>
      <c r="K24" s="13"/>
    </row>
    <row r="25" spans="1:11" x14ac:dyDescent="0.25">
      <c r="A25" s="12">
        <v>16</v>
      </c>
      <c r="B25" s="13"/>
      <c r="C25" s="13"/>
      <c r="D25" s="14"/>
      <c r="E25" s="13"/>
      <c r="F25" s="14"/>
      <c r="G25" s="15"/>
      <c r="H25" s="14"/>
      <c r="I25" s="14"/>
      <c r="J25" s="15"/>
      <c r="K25" s="13"/>
    </row>
    <row r="26" spans="1:11" x14ac:dyDescent="0.25">
      <c r="A26" s="12">
        <v>17</v>
      </c>
      <c r="B26" s="13"/>
      <c r="C26" s="13"/>
      <c r="D26" s="14"/>
      <c r="E26" s="13"/>
      <c r="F26" s="14"/>
      <c r="G26" s="15"/>
      <c r="H26" s="14"/>
      <c r="I26" s="14"/>
      <c r="J26" s="15"/>
      <c r="K26" s="13"/>
    </row>
    <row r="27" spans="1:11" x14ac:dyDescent="0.25">
      <c r="A27" s="12">
        <v>18</v>
      </c>
      <c r="B27" s="13"/>
      <c r="C27" s="13"/>
      <c r="D27" s="14"/>
      <c r="E27" s="13"/>
      <c r="F27" s="14"/>
      <c r="G27" s="15"/>
      <c r="H27" s="14"/>
      <c r="I27" s="14"/>
      <c r="J27" s="15"/>
      <c r="K27" s="13"/>
    </row>
    <row r="28" spans="1:11" x14ac:dyDescent="0.25">
      <c r="A28" s="12">
        <v>19</v>
      </c>
      <c r="B28" s="13"/>
      <c r="C28" s="13"/>
      <c r="D28" s="14"/>
      <c r="E28" s="13"/>
      <c r="F28" s="14"/>
      <c r="G28" s="15"/>
      <c r="H28" s="14"/>
      <c r="I28" s="14"/>
      <c r="J28" s="15"/>
      <c r="K28" s="13"/>
    </row>
    <row r="29" spans="1:11" x14ac:dyDescent="0.25">
      <c r="A29" s="12">
        <v>20</v>
      </c>
      <c r="B29" s="13"/>
      <c r="C29" s="13"/>
      <c r="D29" s="14"/>
      <c r="E29" s="13"/>
      <c r="F29" s="14"/>
      <c r="G29" s="15"/>
      <c r="H29" s="14"/>
      <c r="I29" s="14"/>
      <c r="J29" s="15"/>
      <c r="K29" s="13"/>
    </row>
    <row r="30" spans="1:11" x14ac:dyDescent="0.25">
      <c r="A30" s="12">
        <v>21</v>
      </c>
      <c r="B30" s="13"/>
      <c r="C30" s="13"/>
      <c r="D30" s="14"/>
      <c r="E30" s="13"/>
      <c r="F30" s="14"/>
      <c r="G30" s="15"/>
      <c r="H30" s="14"/>
      <c r="I30" s="14"/>
      <c r="J30" s="15"/>
      <c r="K30" s="13"/>
    </row>
    <row r="31" spans="1:11" x14ac:dyDescent="0.25">
      <c r="A31" s="12">
        <v>22</v>
      </c>
      <c r="B31" s="13"/>
      <c r="C31" s="13"/>
      <c r="D31" s="14"/>
      <c r="E31" s="13"/>
      <c r="F31" s="14"/>
      <c r="G31" s="15"/>
      <c r="H31" s="14"/>
      <c r="I31" s="14"/>
      <c r="J31" s="15"/>
      <c r="K31" s="13"/>
    </row>
    <row r="32" spans="1:11" x14ac:dyDescent="0.25">
      <c r="A32" s="12">
        <v>23</v>
      </c>
      <c r="B32" s="13"/>
      <c r="C32" s="13"/>
      <c r="D32" s="14"/>
      <c r="E32" s="13"/>
      <c r="F32" s="14"/>
      <c r="G32" s="15"/>
      <c r="H32" s="14"/>
      <c r="I32" s="14"/>
      <c r="J32" s="15"/>
      <c r="K32" s="13"/>
    </row>
    <row r="33" spans="1:11" x14ac:dyDescent="0.25">
      <c r="A33" s="12">
        <v>24</v>
      </c>
      <c r="B33" s="13"/>
      <c r="C33" s="13"/>
      <c r="D33" s="14"/>
      <c r="E33" s="13"/>
      <c r="F33" s="14"/>
      <c r="G33" s="15"/>
      <c r="H33" s="14"/>
      <c r="I33" s="14"/>
      <c r="J33" s="15"/>
      <c r="K33" s="13"/>
    </row>
    <row r="34" spans="1:11" x14ac:dyDescent="0.25">
      <c r="A34" s="12">
        <v>25</v>
      </c>
      <c r="B34" s="13"/>
      <c r="C34" s="13"/>
      <c r="D34" s="14"/>
      <c r="E34" s="13"/>
      <c r="F34" s="14"/>
      <c r="G34" s="15"/>
      <c r="H34" s="14"/>
      <c r="I34" s="14"/>
      <c r="J34" s="15"/>
      <c r="K34" s="13"/>
    </row>
    <row r="35" spans="1:11" x14ac:dyDescent="0.25">
      <c r="A35" s="12">
        <v>26</v>
      </c>
      <c r="B35" s="13"/>
      <c r="C35" s="13"/>
      <c r="D35" s="14"/>
      <c r="E35" s="13"/>
      <c r="F35" s="14"/>
      <c r="G35" s="15"/>
      <c r="H35" s="14"/>
      <c r="I35" s="14"/>
      <c r="J35" s="15"/>
      <c r="K35" s="13"/>
    </row>
    <row r="36" spans="1:11" x14ac:dyDescent="0.25">
      <c r="A36" s="12">
        <v>27</v>
      </c>
      <c r="B36" s="13"/>
      <c r="C36" s="13"/>
      <c r="D36" s="14"/>
      <c r="E36" s="13"/>
      <c r="F36" s="14"/>
      <c r="G36" s="15"/>
      <c r="H36" s="14"/>
      <c r="I36" s="14"/>
      <c r="J36" s="15"/>
      <c r="K36" s="13"/>
    </row>
    <row r="37" spans="1:11" x14ac:dyDescent="0.25">
      <c r="A37" s="12">
        <v>28</v>
      </c>
      <c r="B37" s="13"/>
      <c r="C37" s="13"/>
      <c r="D37" s="14"/>
      <c r="E37" s="13"/>
      <c r="F37" s="14"/>
      <c r="G37" s="15"/>
      <c r="H37" s="14"/>
      <c r="I37" s="14"/>
      <c r="J37" s="15"/>
      <c r="K37" s="13"/>
    </row>
    <row r="38" spans="1:11" x14ac:dyDescent="0.25">
      <c r="A38" s="12">
        <v>29</v>
      </c>
      <c r="B38" s="13"/>
      <c r="C38" s="13"/>
      <c r="D38" s="14"/>
      <c r="E38" s="13"/>
      <c r="F38" s="14"/>
      <c r="G38" s="15"/>
      <c r="H38" s="14"/>
      <c r="I38" s="14"/>
      <c r="J38" s="15"/>
      <c r="K38" s="13"/>
    </row>
    <row r="39" spans="1:11" x14ac:dyDescent="0.25">
      <c r="A39" s="12">
        <v>30</v>
      </c>
      <c r="B39" s="13"/>
      <c r="C39" s="13"/>
      <c r="D39" s="14"/>
      <c r="E39" s="13"/>
      <c r="F39" s="14"/>
      <c r="G39" s="15"/>
      <c r="H39" s="14"/>
      <c r="I39" s="14"/>
      <c r="J39" s="15"/>
      <c r="K39" s="13"/>
    </row>
    <row r="40" spans="1:11" x14ac:dyDescent="0.25">
      <c r="A40" s="12">
        <v>31</v>
      </c>
      <c r="B40" s="13"/>
      <c r="C40" s="13"/>
      <c r="D40" s="14"/>
      <c r="E40" s="13"/>
      <c r="F40" s="14"/>
      <c r="G40" s="15"/>
      <c r="H40" s="14"/>
      <c r="I40" s="14"/>
      <c r="J40" s="15"/>
      <c r="K40" s="13"/>
    </row>
    <row r="41" spans="1:11" x14ac:dyDescent="0.25">
      <c r="A41" s="12">
        <v>32</v>
      </c>
      <c r="B41" s="13"/>
      <c r="C41" s="13"/>
      <c r="D41" s="14"/>
      <c r="E41" s="13"/>
      <c r="F41" s="14"/>
      <c r="G41" s="15"/>
      <c r="H41" s="14"/>
      <c r="I41" s="14"/>
      <c r="J41" s="15"/>
      <c r="K41" s="13"/>
    </row>
    <row r="42" spans="1:11" x14ac:dyDescent="0.25">
      <c r="A42" s="12">
        <v>33</v>
      </c>
      <c r="B42" s="13"/>
      <c r="C42" s="13"/>
      <c r="D42" s="14"/>
      <c r="E42" s="13"/>
      <c r="F42" s="14"/>
      <c r="G42" s="15"/>
      <c r="H42" s="14"/>
      <c r="I42" s="14"/>
      <c r="J42" s="15"/>
      <c r="K42" s="13"/>
    </row>
    <row r="43" spans="1:11" x14ac:dyDescent="0.25">
      <c r="A43" s="12">
        <v>34</v>
      </c>
      <c r="B43" s="13"/>
      <c r="C43" s="13"/>
      <c r="D43" s="14"/>
      <c r="E43" s="13"/>
      <c r="F43" s="14"/>
      <c r="G43" s="15"/>
      <c r="H43" s="14"/>
      <c r="I43" s="14"/>
      <c r="J43" s="15"/>
      <c r="K43" s="13"/>
    </row>
    <row r="44" spans="1:11" x14ac:dyDescent="0.25">
      <c r="A44" s="12">
        <v>35</v>
      </c>
      <c r="B44" s="13"/>
      <c r="C44" s="13"/>
      <c r="D44" s="14"/>
      <c r="E44" s="13"/>
      <c r="F44" s="14"/>
      <c r="G44" s="15"/>
      <c r="H44" s="14"/>
      <c r="I44" s="14"/>
      <c r="J44" s="15"/>
      <c r="K44" s="13"/>
    </row>
    <row r="45" spans="1:11" x14ac:dyDescent="0.25">
      <c r="A45" s="12">
        <v>36</v>
      </c>
      <c r="B45" s="13"/>
      <c r="C45" s="13"/>
      <c r="D45" s="14"/>
      <c r="E45" s="13"/>
      <c r="F45" s="14"/>
      <c r="G45" s="15"/>
      <c r="H45" s="14"/>
      <c r="I45" s="14"/>
      <c r="J45" s="15"/>
      <c r="K45" s="13"/>
    </row>
    <row r="46" spans="1:11" x14ac:dyDescent="0.25">
      <c r="A46" s="12">
        <v>37</v>
      </c>
      <c r="B46" s="13"/>
      <c r="C46" s="13"/>
      <c r="D46" s="14"/>
      <c r="E46" s="13"/>
      <c r="F46" s="14"/>
      <c r="G46" s="15"/>
      <c r="H46" s="14"/>
      <c r="I46" s="14"/>
      <c r="J46" s="15"/>
      <c r="K46" s="13"/>
    </row>
    <row r="47" spans="1:11" x14ac:dyDescent="0.25">
      <c r="A47" s="12">
        <v>38</v>
      </c>
      <c r="B47" s="13"/>
      <c r="C47" s="13"/>
      <c r="D47" s="14"/>
      <c r="E47" s="13"/>
      <c r="F47" s="14"/>
      <c r="G47" s="15"/>
      <c r="H47" s="14"/>
      <c r="I47" s="14"/>
      <c r="J47" s="15"/>
      <c r="K47" s="13"/>
    </row>
    <row r="48" spans="1:11" x14ac:dyDescent="0.25">
      <c r="A48" s="12">
        <v>39</v>
      </c>
      <c r="B48" s="13"/>
      <c r="C48" s="13"/>
      <c r="D48" s="14"/>
      <c r="E48" s="13"/>
      <c r="F48" s="14"/>
      <c r="G48" s="15"/>
      <c r="H48" s="14"/>
      <c r="I48" s="14"/>
      <c r="J48" s="15"/>
      <c r="K48" s="13"/>
    </row>
    <row r="49" spans="1:11" x14ac:dyDescent="0.25">
      <c r="A49" s="12">
        <v>40</v>
      </c>
      <c r="B49" s="13"/>
      <c r="C49" s="13"/>
      <c r="D49" s="14"/>
      <c r="E49" s="13"/>
      <c r="F49" s="14"/>
      <c r="G49" s="15"/>
      <c r="H49" s="14"/>
      <c r="I49" s="14"/>
      <c r="J49" s="15"/>
      <c r="K49" s="13"/>
    </row>
    <row r="50" spans="1:11" x14ac:dyDescent="0.25">
      <c r="A50" s="12">
        <v>41</v>
      </c>
      <c r="B50" s="13"/>
      <c r="C50" s="13"/>
      <c r="D50" s="14"/>
      <c r="E50" s="13"/>
      <c r="F50" s="14"/>
      <c r="G50" s="15"/>
      <c r="H50" s="14"/>
      <c r="I50" s="14"/>
      <c r="J50" s="15"/>
      <c r="K50" s="13"/>
    </row>
    <row r="51" spans="1:11" x14ac:dyDescent="0.25">
      <c r="A51" s="12">
        <v>42</v>
      </c>
      <c r="B51" s="13"/>
      <c r="C51" s="13"/>
      <c r="D51" s="14"/>
      <c r="E51" s="13"/>
      <c r="F51" s="14"/>
      <c r="G51" s="15"/>
      <c r="H51" s="14"/>
      <c r="I51" s="14"/>
      <c r="J51" s="15"/>
      <c r="K51" s="13"/>
    </row>
    <row r="52" spans="1:11" x14ac:dyDescent="0.25">
      <c r="A52" s="12">
        <v>43</v>
      </c>
      <c r="B52" s="13"/>
      <c r="C52" s="13"/>
      <c r="D52" s="14"/>
      <c r="E52" s="13"/>
      <c r="F52" s="14"/>
      <c r="G52" s="15"/>
      <c r="H52" s="14"/>
      <c r="I52" s="14"/>
      <c r="J52" s="15"/>
      <c r="K52" s="13"/>
    </row>
    <row r="53" spans="1:11" x14ac:dyDescent="0.25">
      <c r="A53" s="12">
        <v>44</v>
      </c>
      <c r="B53" s="13"/>
      <c r="C53" s="13"/>
      <c r="D53" s="14"/>
      <c r="E53" s="13"/>
      <c r="F53" s="14"/>
      <c r="G53" s="15"/>
      <c r="H53" s="14"/>
      <c r="I53" s="14"/>
      <c r="J53" s="15"/>
      <c r="K53" s="13"/>
    </row>
    <row r="54" spans="1:11" x14ac:dyDescent="0.25">
      <c r="A54" s="12">
        <v>45</v>
      </c>
      <c r="B54" s="13"/>
      <c r="C54" s="13"/>
      <c r="D54" s="14"/>
      <c r="E54" s="13"/>
      <c r="F54" s="14"/>
      <c r="G54" s="15"/>
      <c r="H54" s="14"/>
      <c r="I54" s="14"/>
      <c r="J54" s="15"/>
      <c r="K54" s="13"/>
    </row>
    <row r="55" spans="1:11" x14ac:dyDescent="0.25">
      <c r="A55" s="12">
        <v>46</v>
      </c>
      <c r="B55" s="13"/>
      <c r="C55" s="13"/>
      <c r="D55" s="14"/>
      <c r="E55" s="13"/>
      <c r="F55" s="14"/>
      <c r="G55" s="15"/>
      <c r="H55" s="14"/>
      <c r="I55" s="14"/>
      <c r="J55" s="15"/>
      <c r="K55" s="13"/>
    </row>
    <row r="56" spans="1:11" x14ac:dyDescent="0.25">
      <c r="A56" s="12">
        <v>47</v>
      </c>
      <c r="B56" s="13"/>
      <c r="C56" s="13"/>
      <c r="D56" s="14"/>
      <c r="E56" s="13"/>
      <c r="F56" s="14"/>
      <c r="G56" s="15"/>
      <c r="H56" s="14"/>
      <c r="I56" s="14"/>
      <c r="J56" s="15"/>
      <c r="K56" s="13"/>
    </row>
    <row r="57" spans="1:11" x14ac:dyDescent="0.25">
      <c r="A57" s="12">
        <v>48</v>
      </c>
      <c r="B57" s="13"/>
      <c r="C57" s="13"/>
      <c r="D57" s="14"/>
      <c r="E57" s="13"/>
      <c r="F57" s="14"/>
      <c r="G57" s="15"/>
      <c r="H57" s="14"/>
      <c r="I57" s="14"/>
      <c r="J57" s="15"/>
      <c r="K57" s="13"/>
    </row>
    <row r="58" spans="1:11" x14ac:dyDescent="0.25">
      <c r="A58" s="12">
        <v>49</v>
      </c>
      <c r="B58" s="13"/>
      <c r="C58" s="13"/>
      <c r="D58" s="14"/>
      <c r="E58" s="13"/>
      <c r="F58" s="14"/>
      <c r="G58" s="15"/>
      <c r="H58" s="14"/>
      <c r="I58" s="14"/>
      <c r="J58" s="15"/>
      <c r="K58" s="13"/>
    </row>
    <row r="59" spans="1:11" x14ac:dyDescent="0.25">
      <c r="A59" s="12">
        <v>50</v>
      </c>
      <c r="B59" s="13"/>
      <c r="C59" s="13"/>
      <c r="D59" s="14"/>
      <c r="E59" s="13"/>
      <c r="F59" s="14"/>
      <c r="G59" s="15"/>
      <c r="H59" s="14"/>
      <c r="I59" s="14"/>
      <c r="J59" s="15"/>
      <c r="K59" s="13"/>
    </row>
    <row r="60" spans="1:11" x14ac:dyDescent="0.25">
      <c r="A60" s="12">
        <v>51</v>
      </c>
      <c r="B60" s="13"/>
      <c r="C60" s="13"/>
      <c r="D60" s="14"/>
      <c r="E60" s="13"/>
      <c r="F60" s="14"/>
      <c r="G60" s="15"/>
      <c r="H60" s="14"/>
      <c r="I60" s="14"/>
      <c r="J60" s="15"/>
      <c r="K60" s="13"/>
    </row>
    <row r="61" spans="1:11" x14ac:dyDescent="0.25">
      <c r="A61" s="12">
        <v>52</v>
      </c>
      <c r="B61" s="13"/>
      <c r="C61" s="13"/>
      <c r="D61" s="14"/>
      <c r="E61" s="13"/>
      <c r="F61" s="14"/>
      <c r="G61" s="15"/>
      <c r="H61" s="14"/>
      <c r="I61" s="14"/>
      <c r="J61" s="15"/>
      <c r="K61" s="13"/>
    </row>
    <row r="62" spans="1:11" x14ac:dyDescent="0.25">
      <c r="A62" s="12">
        <v>53</v>
      </c>
      <c r="B62" s="13"/>
      <c r="C62" s="13"/>
      <c r="D62" s="14"/>
      <c r="E62" s="13"/>
      <c r="F62" s="14"/>
      <c r="G62" s="15"/>
      <c r="H62" s="14"/>
      <c r="I62" s="14"/>
      <c r="J62" s="15"/>
      <c r="K62" s="13"/>
    </row>
    <row r="63" spans="1:11" x14ac:dyDescent="0.25">
      <c r="A63" s="12">
        <v>54</v>
      </c>
      <c r="B63" s="13"/>
      <c r="C63" s="13"/>
      <c r="D63" s="14"/>
      <c r="E63" s="13"/>
      <c r="F63" s="14"/>
      <c r="G63" s="15"/>
      <c r="H63" s="14"/>
      <c r="I63" s="14"/>
      <c r="J63" s="15"/>
      <c r="K63" s="13"/>
    </row>
    <row r="64" spans="1:11" x14ac:dyDescent="0.25">
      <c r="A64" s="12">
        <v>55</v>
      </c>
      <c r="B64" s="13"/>
      <c r="C64" s="13"/>
      <c r="D64" s="14"/>
      <c r="E64" s="13"/>
      <c r="F64" s="14"/>
      <c r="G64" s="15"/>
      <c r="H64" s="14"/>
      <c r="I64" s="14"/>
      <c r="J64" s="15"/>
      <c r="K64" s="13"/>
    </row>
    <row r="65" spans="1:11" x14ac:dyDescent="0.25">
      <c r="A65" s="12">
        <v>56</v>
      </c>
      <c r="B65" s="13"/>
      <c r="C65" s="13"/>
      <c r="D65" s="14"/>
      <c r="E65" s="13"/>
      <c r="F65" s="14"/>
      <c r="G65" s="15"/>
      <c r="H65" s="14"/>
      <c r="I65" s="14"/>
      <c r="J65" s="15"/>
      <c r="K65" s="13"/>
    </row>
    <row r="66" spans="1:11" x14ac:dyDescent="0.25">
      <c r="A66" s="12">
        <v>57</v>
      </c>
      <c r="B66" s="13"/>
      <c r="C66" s="13"/>
      <c r="D66" s="14"/>
      <c r="E66" s="13"/>
      <c r="F66" s="14"/>
      <c r="G66" s="15"/>
      <c r="H66" s="14"/>
      <c r="I66" s="14"/>
      <c r="J66" s="15"/>
      <c r="K66" s="13"/>
    </row>
    <row r="67" spans="1:11" x14ac:dyDescent="0.25">
      <c r="A67" s="12">
        <v>58</v>
      </c>
      <c r="B67" s="13"/>
      <c r="C67" s="13"/>
      <c r="D67" s="14"/>
      <c r="E67" s="13"/>
      <c r="F67" s="14"/>
      <c r="G67" s="15"/>
      <c r="H67" s="14"/>
      <c r="I67" s="14"/>
      <c r="J67" s="15"/>
      <c r="K67" s="13"/>
    </row>
    <row r="68" spans="1:11" x14ac:dyDescent="0.25">
      <c r="A68" s="12">
        <v>59</v>
      </c>
      <c r="B68" s="13"/>
      <c r="C68" s="13"/>
      <c r="D68" s="14"/>
      <c r="E68" s="13"/>
      <c r="F68" s="14"/>
      <c r="G68" s="15"/>
      <c r="H68" s="14"/>
      <c r="I68" s="14"/>
      <c r="J68" s="15"/>
      <c r="K68" s="13"/>
    </row>
    <row r="69" spans="1:11" x14ac:dyDescent="0.25">
      <c r="A69" s="12">
        <v>60</v>
      </c>
      <c r="B69" s="13"/>
      <c r="C69" s="13"/>
      <c r="D69" s="14"/>
      <c r="E69" s="13"/>
      <c r="F69" s="14"/>
      <c r="G69" s="15"/>
      <c r="H69" s="14"/>
      <c r="I69" s="14"/>
      <c r="J69" s="15"/>
      <c r="K69" s="13"/>
    </row>
    <row r="70" spans="1:11" x14ac:dyDescent="0.25">
      <c r="A70" s="12">
        <v>61</v>
      </c>
      <c r="B70" s="13"/>
      <c r="C70" s="13"/>
      <c r="D70" s="14"/>
      <c r="E70" s="13"/>
      <c r="F70" s="14"/>
      <c r="G70" s="15"/>
      <c r="H70" s="14"/>
      <c r="I70" s="14"/>
      <c r="J70" s="15"/>
      <c r="K70" s="13"/>
    </row>
    <row r="71" spans="1:11" x14ac:dyDescent="0.25">
      <c r="A71" s="12">
        <v>62</v>
      </c>
      <c r="B71" s="13"/>
      <c r="C71" s="13"/>
      <c r="D71" s="14"/>
      <c r="E71" s="13"/>
      <c r="F71" s="14"/>
      <c r="G71" s="15"/>
      <c r="H71" s="14"/>
      <c r="I71" s="14"/>
      <c r="J71" s="15"/>
      <c r="K71" s="13"/>
    </row>
    <row r="72" spans="1:11" x14ac:dyDescent="0.25">
      <c r="A72" s="12">
        <v>63</v>
      </c>
      <c r="B72" s="13"/>
      <c r="C72" s="13"/>
      <c r="D72" s="14"/>
      <c r="E72" s="13"/>
      <c r="F72" s="14"/>
      <c r="G72" s="15"/>
      <c r="H72" s="14"/>
      <c r="I72" s="14"/>
      <c r="J72" s="15"/>
      <c r="K72" s="13"/>
    </row>
    <row r="73" spans="1:11" x14ac:dyDescent="0.25">
      <c r="A73" s="12">
        <v>64</v>
      </c>
      <c r="B73" s="13"/>
      <c r="C73" s="13"/>
      <c r="D73" s="14"/>
      <c r="E73" s="13"/>
      <c r="F73" s="14"/>
      <c r="G73" s="15"/>
      <c r="H73" s="14"/>
      <c r="I73" s="14"/>
      <c r="J73" s="15"/>
      <c r="K73" s="13"/>
    </row>
    <row r="74" spans="1:11" x14ac:dyDescent="0.25">
      <c r="A74" s="12">
        <v>65</v>
      </c>
      <c r="B74" s="13"/>
      <c r="C74" s="13"/>
      <c r="D74" s="14"/>
      <c r="E74" s="13"/>
      <c r="F74" s="14"/>
      <c r="G74" s="15"/>
      <c r="H74" s="14"/>
      <c r="I74" s="14"/>
      <c r="J74" s="15"/>
      <c r="K74" s="13"/>
    </row>
    <row r="75" spans="1:11" x14ac:dyDescent="0.25">
      <c r="A75" s="12">
        <v>66</v>
      </c>
      <c r="B75" s="13"/>
      <c r="C75" s="13"/>
      <c r="D75" s="14"/>
      <c r="E75" s="13"/>
      <c r="F75" s="14"/>
      <c r="G75" s="15"/>
      <c r="H75" s="14"/>
      <c r="I75" s="14"/>
      <c r="J75" s="15"/>
      <c r="K75" s="13"/>
    </row>
    <row r="76" spans="1:11" x14ac:dyDescent="0.25">
      <c r="A76" s="12">
        <v>67</v>
      </c>
      <c r="B76" s="13"/>
      <c r="C76" s="13"/>
      <c r="D76" s="14"/>
      <c r="E76" s="13"/>
      <c r="F76" s="14"/>
      <c r="G76" s="15"/>
      <c r="H76" s="14"/>
      <c r="I76" s="14"/>
      <c r="J76" s="15"/>
      <c r="K76" s="13"/>
    </row>
    <row r="77" spans="1:11" x14ac:dyDescent="0.25">
      <c r="A77" s="12">
        <v>68</v>
      </c>
      <c r="B77" s="13"/>
      <c r="C77" s="13"/>
      <c r="D77" s="14"/>
      <c r="E77" s="13"/>
      <c r="F77" s="14"/>
      <c r="G77" s="15"/>
      <c r="H77" s="14"/>
      <c r="I77" s="14"/>
      <c r="J77" s="15"/>
      <c r="K77" s="13"/>
    </row>
    <row r="78" spans="1:11" x14ac:dyDescent="0.25">
      <c r="A78" s="12">
        <v>69</v>
      </c>
      <c r="B78" s="13"/>
      <c r="C78" s="13"/>
      <c r="D78" s="14"/>
      <c r="E78" s="13"/>
      <c r="F78" s="14"/>
      <c r="G78" s="15"/>
      <c r="H78" s="14"/>
      <c r="I78" s="14"/>
      <c r="J78" s="15"/>
      <c r="K78" s="13"/>
    </row>
    <row r="79" spans="1:11" x14ac:dyDescent="0.25">
      <c r="A79" s="12">
        <v>70</v>
      </c>
      <c r="B79" s="13"/>
      <c r="C79" s="13"/>
      <c r="D79" s="14"/>
      <c r="E79" s="13"/>
      <c r="F79" s="14"/>
      <c r="G79" s="15"/>
      <c r="H79" s="14"/>
      <c r="I79" s="14"/>
      <c r="J79" s="15"/>
      <c r="K79" s="13"/>
    </row>
    <row r="80" spans="1:11" x14ac:dyDescent="0.25">
      <c r="A80" s="12">
        <v>71</v>
      </c>
      <c r="B80" s="13"/>
      <c r="C80" s="13"/>
      <c r="D80" s="14"/>
      <c r="E80" s="13"/>
      <c r="F80" s="14"/>
      <c r="G80" s="15"/>
      <c r="H80" s="14"/>
      <c r="I80" s="14"/>
      <c r="J80" s="15"/>
      <c r="K80" s="13"/>
    </row>
    <row r="81" spans="1:11" x14ac:dyDescent="0.25">
      <c r="A81" s="12">
        <v>72</v>
      </c>
      <c r="B81" s="13"/>
      <c r="C81" s="13"/>
      <c r="D81" s="14"/>
      <c r="E81" s="13"/>
      <c r="F81" s="14"/>
      <c r="G81" s="15"/>
      <c r="H81" s="14"/>
      <c r="I81" s="14"/>
      <c r="J81" s="15"/>
      <c r="K81" s="13"/>
    </row>
    <row r="82" spans="1:11" x14ac:dyDescent="0.25">
      <c r="A82" s="12">
        <v>73</v>
      </c>
      <c r="B82" s="13"/>
      <c r="C82" s="13"/>
      <c r="D82" s="14"/>
      <c r="E82" s="13"/>
      <c r="F82" s="14"/>
      <c r="G82" s="15"/>
      <c r="H82" s="14"/>
      <c r="I82" s="14"/>
      <c r="J82" s="15"/>
      <c r="K82" s="13"/>
    </row>
    <row r="83" spans="1:11" x14ac:dyDescent="0.25">
      <c r="A83" s="12">
        <v>74</v>
      </c>
      <c r="B83" s="13"/>
      <c r="C83" s="13"/>
      <c r="D83" s="14"/>
      <c r="E83" s="13"/>
      <c r="F83" s="14"/>
      <c r="G83" s="15"/>
      <c r="H83" s="14"/>
      <c r="I83" s="14"/>
      <c r="J83" s="15"/>
      <c r="K83" s="13"/>
    </row>
    <row r="84" spans="1:11" x14ac:dyDescent="0.25">
      <c r="A84" s="12">
        <v>75</v>
      </c>
      <c r="B84" s="13"/>
      <c r="C84" s="13"/>
      <c r="D84" s="14"/>
      <c r="E84" s="13"/>
      <c r="F84" s="14"/>
      <c r="G84" s="15"/>
      <c r="H84" s="14"/>
      <c r="I84" s="14"/>
      <c r="J84" s="15"/>
      <c r="K84" s="13"/>
    </row>
    <row r="85" spans="1:11" x14ac:dyDescent="0.25">
      <c r="A85" s="12">
        <v>76</v>
      </c>
      <c r="B85" s="13"/>
      <c r="C85" s="13"/>
      <c r="D85" s="14"/>
      <c r="E85" s="13"/>
      <c r="F85" s="14"/>
      <c r="G85" s="15"/>
      <c r="H85" s="14"/>
      <c r="I85" s="14"/>
      <c r="J85" s="15"/>
      <c r="K85" s="13"/>
    </row>
    <row r="86" spans="1:11" x14ac:dyDescent="0.25">
      <c r="A86" s="12">
        <v>77</v>
      </c>
      <c r="B86" s="13"/>
      <c r="C86" s="13"/>
      <c r="D86" s="14"/>
      <c r="E86" s="13"/>
      <c r="F86" s="14"/>
      <c r="G86" s="15"/>
      <c r="H86" s="14"/>
      <c r="I86" s="14"/>
      <c r="J86" s="15"/>
      <c r="K86" s="13"/>
    </row>
    <row r="87" spans="1:11" x14ac:dyDescent="0.25">
      <c r="A87" s="12">
        <v>78</v>
      </c>
      <c r="B87" s="13"/>
      <c r="C87" s="13"/>
      <c r="D87" s="14"/>
      <c r="E87" s="13"/>
      <c r="F87" s="14"/>
      <c r="G87" s="15"/>
      <c r="H87" s="14"/>
      <c r="I87" s="14"/>
      <c r="J87" s="15"/>
      <c r="K87" s="13"/>
    </row>
    <row r="88" spans="1:11" x14ac:dyDescent="0.25">
      <c r="A88" s="12">
        <v>79</v>
      </c>
      <c r="B88" s="13"/>
      <c r="C88" s="13"/>
      <c r="D88" s="14"/>
      <c r="E88" s="13"/>
      <c r="F88" s="14"/>
      <c r="G88" s="15"/>
      <c r="H88" s="14"/>
      <c r="I88" s="14"/>
      <c r="J88" s="15"/>
      <c r="K88" s="13"/>
    </row>
    <row r="89" spans="1:11" x14ac:dyDescent="0.25">
      <c r="A89" s="12">
        <v>80</v>
      </c>
      <c r="B89" s="13"/>
      <c r="C89" s="13"/>
      <c r="D89" s="14"/>
      <c r="E89" s="13"/>
      <c r="F89" s="14"/>
      <c r="G89" s="15"/>
      <c r="H89" s="14"/>
      <c r="I89" s="14"/>
      <c r="J89" s="15"/>
      <c r="K89" s="13"/>
    </row>
    <row r="90" spans="1:11" x14ac:dyDescent="0.25">
      <c r="A90" s="12">
        <v>81</v>
      </c>
      <c r="B90" s="13"/>
      <c r="C90" s="13"/>
      <c r="D90" s="14"/>
      <c r="E90" s="13"/>
      <c r="F90" s="14"/>
      <c r="G90" s="15"/>
      <c r="H90" s="14"/>
      <c r="I90" s="14"/>
      <c r="J90" s="15"/>
      <c r="K90" s="13"/>
    </row>
    <row r="91" spans="1:11" x14ac:dyDescent="0.25">
      <c r="A91" s="12">
        <v>82</v>
      </c>
      <c r="B91" s="13"/>
      <c r="C91" s="13"/>
      <c r="D91" s="14"/>
      <c r="E91" s="13"/>
      <c r="F91" s="14"/>
      <c r="G91" s="15"/>
      <c r="H91" s="14"/>
      <c r="I91" s="14"/>
      <c r="J91" s="15"/>
      <c r="K91" s="13"/>
    </row>
    <row r="92" spans="1:11" x14ac:dyDescent="0.25">
      <c r="A92" s="12">
        <v>83</v>
      </c>
      <c r="B92" s="13"/>
      <c r="C92" s="13"/>
      <c r="D92" s="14"/>
      <c r="E92" s="13"/>
      <c r="F92" s="14"/>
      <c r="G92" s="15"/>
      <c r="H92" s="14"/>
      <c r="I92" s="14"/>
      <c r="J92" s="15"/>
      <c r="K92" s="13"/>
    </row>
    <row r="93" spans="1:11" x14ac:dyDescent="0.25">
      <c r="A93" s="12">
        <v>84</v>
      </c>
      <c r="B93" s="13"/>
      <c r="C93" s="13"/>
      <c r="D93" s="14"/>
      <c r="E93" s="13"/>
      <c r="F93" s="14"/>
      <c r="G93" s="15"/>
      <c r="H93" s="14"/>
      <c r="I93" s="14"/>
      <c r="J93" s="15"/>
      <c r="K93" s="13"/>
    </row>
    <row r="94" spans="1:11" x14ac:dyDescent="0.25">
      <c r="A94" s="12">
        <v>85</v>
      </c>
      <c r="B94" s="13"/>
      <c r="C94" s="13"/>
      <c r="D94" s="14"/>
      <c r="E94" s="13"/>
      <c r="F94" s="14"/>
      <c r="G94" s="15"/>
      <c r="H94" s="14"/>
      <c r="I94" s="14"/>
      <c r="J94" s="15"/>
      <c r="K94" s="13"/>
    </row>
    <row r="95" spans="1:11" x14ac:dyDescent="0.25">
      <c r="A95" s="12">
        <v>86</v>
      </c>
      <c r="B95" s="13"/>
      <c r="C95" s="13"/>
      <c r="D95" s="14"/>
      <c r="E95" s="13"/>
      <c r="F95" s="14"/>
      <c r="G95" s="15"/>
      <c r="H95" s="14"/>
      <c r="I95" s="14"/>
      <c r="J95" s="15"/>
      <c r="K95" s="13"/>
    </row>
    <row r="96" spans="1:11" x14ac:dyDescent="0.25">
      <c r="A96" s="12">
        <v>87</v>
      </c>
      <c r="B96" s="13"/>
      <c r="C96" s="13"/>
      <c r="D96" s="14"/>
      <c r="E96" s="13"/>
      <c r="F96" s="14"/>
      <c r="G96" s="15"/>
      <c r="H96" s="14"/>
      <c r="I96" s="14"/>
      <c r="J96" s="15"/>
      <c r="K96" s="13"/>
    </row>
    <row r="97" spans="1:11" x14ac:dyDescent="0.25">
      <c r="A97" s="12">
        <v>88</v>
      </c>
      <c r="B97" s="13"/>
      <c r="C97" s="13"/>
      <c r="D97" s="14"/>
      <c r="E97" s="13"/>
      <c r="F97" s="14"/>
      <c r="G97" s="15"/>
      <c r="H97" s="14"/>
      <c r="I97" s="14"/>
      <c r="J97" s="15"/>
      <c r="K97" s="13"/>
    </row>
    <row r="98" spans="1:11" x14ac:dyDescent="0.25">
      <c r="A98" s="12">
        <v>89</v>
      </c>
      <c r="B98" s="13"/>
      <c r="C98" s="13"/>
      <c r="D98" s="14"/>
      <c r="E98" s="13"/>
      <c r="F98" s="14"/>
      <c r="G98" s="15"/>
      <c r="H98" s="14"/>
      <c r="I98" s="14"/>
      <c r="J98" s="15"/>
      <c r="K98" s="13"/>
    </row>
    <row r="99" spans="1:11" x14ac:dyDescent="0.25">
      <c r="A99" s="12">
        <v>90</v>
      </c>
      <c r="B99" s="13"/>
      <c r="C99" s="13"/>
      <c r="D99" s="14"/>
      <c r="E99" s="13"/>
      <c r="F99" s="14"/>
      <c r="G99" s="15"/>
      <c r="H99" s="14"/>
      <c r="I99" s="14"/>
      <c r="J99" s="15"/>
      <c r="K99" s="13"/>
    </row>
    <row r="100" spans="1:11" x14ac:dyDescent="0.25">
      <c r="A100" s="12">
        <v>91</v>
      </c>
      <c r="B100" s="13"/>
      <c r="C100" s="13"/>
      <c r="D100" s="14"/>
      <c r="E100" s="13"/>
      <c r="F100" s="14"/>
      <c r="G100" s="15"/>
      <c r="H100" s="14"/>
      <c r="I100" s="14"/>
      <c r="J100" s="15"/>
      <c r="K100" s="13"/>
    </row>
    <row r="101" spans="1:11" x14ac:dyDescent="0.25">
      <c r="A101" s="12">
        <v>92</v>
      </c>
      <c r="B101" s="13"/>
      <c r="C101" s="13"/>
      <c r="D101" s="14"/>
      <c r="E101" s="13"/>
      <c r="F101" s="14"/>
      <c r="G101" s="15"/>
      <c r="H101" s="14"/>
      <c r="I101" s="14"/>
      <c r="J101" s="15"/>
      <c r="K101" s="13"/>
    </row>
    <row r="102" spans="1:11" x14ac:dyDescent="0.25">
      <c r="A102" s="12">
        <v>93</v>
      </c>
      <c r="B102" s="13"/>
      <c r="C102" s="13"/>
      <c r="D102" s="14"/>
      <c r="E102" s="13"/>
      <c r="F102" s="14"/>
      <c r="G102" s="15"/>
      <c r="H102" s="14"/>
      <c r="I102" s="14"/>
      <c r="J102" s="15"/>
      <c r="K102" s="13"/>
    </row>
    <row r="103" spans="1:11" x14ac:dyDescent="0.25">
      <c r="A103" s="12">
        <v>94</v>
      </c>
      <c r="B103" s="13"/>
      <c r="C103" s="13"/>
      <c r="D103" s="14"/>
      <c r="E103" s="13"/>
      <c r="F103" s="14"/>
      <c r="G103" s="15"/>
      <c r="H103" s="14"/>
      <c r="I103" s="14"/>
      <c r="J103" s="15"/>
      <c r="K103" s="13"/>
    </row>
    <row r="104" spans="1:11" x14ac:dyDescent="0.25">
      <c r="A104" s="12">
        <v>95</v>
      </c>
      <c r="B104" s="13"/>
      <c r="C104" s="13"/>
      <c r="D104" s="14"/>
      <c r="E104" s="13"/>
      <c r="F104" s="14"/>
      <c r="G104" s="15"/>
      <c r="H104" s="14"/>
      <c r="I104" s="14"/>
      <c r="J104" s="15"/>
      <c r="K104" s="13"/>
    </row>
    <row r="105" spans="1:11" x14ac:dyDescent="0.25">
      <c r="A105" s="12">
        <v>96</v>
      </c>
      <c r="B105" s="13"/>
      <c r="C105" s="13"/>
      <c r="D105" s="14"/>
      <c r="E105" s="13"/>
      <c r="F105" s="14"/>
      <c r="G105" s="15"/>
      <c r="H105" s="14"/>
      <c r="I105" s="14"/>
      <c r="J105" s="15"/>
      <c r="K105" s="13"/>
    </row>
    <row r="106" spans="1:11" x14ac:dyDescent="0.25">
      <c r="A106" s="12">
        <v>97</v>
      </c>
      <c r="B106" s="13"/>
      <c r="C106" s="13"/>
      <c r="D106" s="14"/>
      <c r="E106" s="13"/>
      <c r="F106" s="14"/>
      <c r="G106" s="15"/>
      <c r="H106" s="14"/>
      <c r="I106" s="14"/>
      <c r="J106" s="15"/>
      <c r="K106" s="13"/>
    </row>
    <row r="107" spans="1:11" x14ac:dyDescent="0.25">
      <c r="A107" s="12">
        <v>98</v>
      </c>
      <c r="B107" s="13"/>
      <c r="C107" s="13"/>
      <c r="D107" s="14"/>
      <c r="E107" s="13"/>
      <c r="F107" s="14"/>
      <c r="G107" s="15"/>
      <c r="H107" s="14"/>
      <c r="I107" s="14"/>
      <c r="J107" s="15"/>
      <c r="K107" s="13"/>
    </row>
    <row r="108" spans="1:11" x14ac:dyDescent="0.25">
      <c r="A108" s="12">
        <v>99</v>
      </c>
      <c r="B108" s="13"/>
      <c r="C108" s="13"/>
      <c r="D108" s="14"/>
      <c r="E108" s="13"/>
      <c r="F108" s="14"/>
      <c r="G108" s="15"/>
      <c r="H108" s="14"/>
      <c r="I108" s="14"/>
      <c r="J108" s="15"/>
      <c r="K108" s="13"/>
    </row>
    <row r="109" spans="1:11" x14ac:dyDescent="0.25">
      <c r="A109" s="12">
        <v>100</v>
      </c>
      <c r="B109" s="13"/>
      <c r="C109" s="13"/>
      <c r="D109" s="14"/>
      <c r="E109" s="13"/>
      <c r="F109" s="14"/>
      <c r="G109" s="15"/>
      <c r="H109" s="14"/>
      <c r="I109" s="14"/>
      <c r="J109" s="15"/>
      <c r="K109" s="13"/>
    </row>
  </sheetData>
  <mergeCells count="18"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I7:J7"/>
  </mergeCells>
  <conditionalFormatting sqref="A10:K109">
    <cfRule type="expression" dxfId="0" priority="1">
      <formula>$H10="Closed"</formula>
    </cfRule>
    <cfRule type="expression" dxfId="1" priority="2">
      <formula>AND($F10="Safety",$H10&lt;&gt;"Closed")</formula>
    </cfRule>
  </conditionalFormatting>
  <conditionalFormatting sqref="G10:G109">
    <cfRule type="expression" dxfId="2" priority="3">
      <formula>AND(ISNUMBER($G10),$G10&lt;TODAY(),$H10&lt;&gt;"Closed")</formula>
    </cfRule>
  </conditionalFormatting>
  <conditionalFormatting sqref="F10:F109">
    <cfRule type="expression" dxfId="3" priority="4">
      <formula>AND($F10="Safety",$H10&lt;&gt;"Closed")</formula>
    </cfRule>
  </conditionalFormatting>
  <conditionalFormatting sqref="H10:H109">
    <cfRule type="expression" dxfId="4" priority="5">
      <formula>$H10="Ready for review"</formula>
    </cfRule>
  </conditionalFormatting>
  <dataValidations count="5">
    <dataValidation type="list" allowBlank="1" showErrorMessage="1" errorStyle="warning" errorTitle="Trade" error="This trade is not on the Trades sheet. Keep it, or add it to the Trades sheet so it shows in the list and the Summary." sqref="D10:D109">
      <formula1>Trades!$A$2:$A$41</formula1>
    </dataValidation>
    <dataValidation type="list" allowBlank="1" showErrorMessage="1" errorStyle="stop" errorTitle="Priority" error="Pick Low, Medium, High or Safety." sqref="F10:F109">
      <formula1>"Low,Medium,High,Safety"</formula1>
    </dataValidation>
    <dataValidation type="date" operator="greaterThan" allowBlank="1" showErrorMessage="1" errorStyle="stop" errorTitle="Due date" error="Type a date, for example Nov 14, 2026." sqref="G10:G109">
      <formula1>36526</formula1>
    </dataValidation>
    <dataValidation type="list" allowBlank="1" showErrorMessage="1" errorStyle="stop" errorTitle="Status" error="Pick Open, In progress, Ready for review or Closed." sqref="H10:H109">
      <formula1>"Open,In progress,Ready for review,Closed"</formula1>
    </dataValidation>
    <dataValidation type="date" operator="greaterThan" allowBlank="1" showErrorMessage="1" errorStyle="stop" errorTitle="Date closed" error="Type a date, for example Nov 14, 2026." sqref="J10:J109">
      <formula1>36526</formula1>
    </dataValidation>
  </dataValidations>
  <printOptions horizontalCentered="1"/>
  <pageMargins left="0.4" right="0.4" top="0.5" bottom="0.6" header="0.3" footer="0.3"/>
  <pageSetup paperSize="1" orientation="landscape" horizontalDpi="4294967295" verticalDpi="4294967295" scale="100" fitToWidth="1" fitToHeight="0"/>
  <headerFooter>
    <oddFooter>&amp;L&amp;8Made with Walkmic · walkmic.com&amp;C&amp;8Punch list&amp;R&amp;8Page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 showGridLines="0"/>
  </sheetViews>
  <sheetFormatPr defaultRowHeight="15" outlineLevelRow="0" outlineLevelCol="0" x14ac:dyDescent="55"/>
  <cols>
    <col min="1" max="1" width="26" customWidth="1"/>
    <col min="2" max="4" width="12" customWidth="1"/>
    <col min="5" max="5" width="16" customWidth="1"/>
  </cols>
  <sheetData>
    <row r="1" ht="30" customHeight="1" spans="1:1" x14ac:dyDescent="0.25">
      <c r="A1" s="1" t="s">
        <v>25</v>
      </c>
    </row>
    <row r="2" spans="1:1" x14ac:dyDescent="0.25">
      <c r="A2" s="3" t="str">
        <f>IF('Punch list'!$C$4="","Counts update as you fill in the Punch list sheet.",'Punch list'!$C$4)</f>
        <v>Counts update as you fill in the Punch list sheet.</v>
      </c>
    </row>
    <row r="4" ht="20" customHeight="1" spans="1:2" x14ac:dyDescent="0.25">
      <c r="A4" s="16" t="s">
        <v>26</v>
      </c>
      <c r="B4" s="17" t="s">
        <v>5</v>
      </c>
    </row>
    <row r="5" spans="1:2" x14ac:dyDescent="0.25">
      <c r="A5" s="18" t="s">
        <v>27</v>
      </c>
      <c r="B5" s="19">
        <f>COUNTA('Punch list'!$C$10:$C$109)</f>
        <v>0</v>
      </c>
    </row>
    <row r="6" spans="1:2" x14ac:dyDescent="0.25">
      <c r="A6" s="18" t="s">
        <v>28</v>
      </c>
      <c r="B6" s="19">
        <f>COUNTA('Punch list'!$C$10:$C$109)-COUNTIFS('Punch list'!$C$10:$C$109,"&lt;&gt;",'Punch list'!$H$10:$H$109,"Closed")</f>
        <v>0</v>
      </c>
    </row>
    <row r="7" spans="1:2" x14ac:dyDescent="0.25">
      <c r="A7" s="18" t="s">
        <v>11</v>
      </c>
      <c r="B7" s="19">
        <f>COUNTIFS('Punch list'!$C$10:$C$109,"&lt;&gt;",'Punch list'!$H$10:$H$109,"Closed")</f>
        <v>0</v>
      </c>
    </row>
    <row r="8" spans="1:2" x14ac:dyDescent="0.25">
      <c r="A8" s="18" t="s">
        <v>13</v>
      </c>
      <c r="B8" s="20">
        <f>IF(COUNTA('Punch list'!$C$10:$C$109)=0,0,COUNTIFS('Punch list'!$C$10:$C$109,"&lt;&gt;",'Punch list'!$H$10:$H$109,"Closed")/COUNTA('Punch list'!$C$10:$C$109))</f>
        <v>0</v>
      </c>
    </row>
    <row r="9" spans="1:2" x14ac:dyDescent="0.25">
      <c r="A9" s="18" t="s">
        <v>29</v>
      </c>
      <c r="B9" s="19">
        <f>COUNTIFS('Punch list'!$C$10:$C$109,"&lt;&gt;",'Punch list'!$H$10:$H$109,"&lt;&gt;Closed",'Punch list'!$G$10:$G$109,"&lt;"&amp;TODAY())</f>
        <v>0</v>
      </c>
    </row>
    <row r="10" spans="1:2" x14ac:dyDescent="0.25">
      <c r="A10" s="18" t="s">
        <v>30</v>
      </c>
      <c r="B10" s="19">
        <f>COUNTIFS('Punch list'!$C$10:$C$109,"&lt;&gt;",'Punch list'!$F$10:$F$109,"Safety",'Punch list'!$H$10:$H$109,"&lt;&gt;Closed")</f>
        <v>0</v>
      </c>
    </row>
    <row r="12" ht="20" customHeight="1" spans="1:2" x14ac:dyDescent="0.25">
      <c r="A12" s="16" t="s">
        <v>31</v>
      </c>
      <c r="B12" s="17" t="s">
        <v>5</v>
      </c>
    </row>
    <row r="13" spans="1:2" x14ac:dyDescent="0.25">
      <c r="A13" s="18" t="s">
        <v>8</v>
      </c>
      <c r="B13" s="19">
        <f>COUNTIFS('Punch list'!$C$10:$C$109,"&lt;&gt;",'Punch list'!$H$10:$H$109,"Open")</f>
        <v>0</v>
      </c>
    </row>
    <row r="14" spans="1:2" x14ac:dyDescent="0.25">
      <c r="A14" s="18" t="s">
        <v>32</v>
      </c>
      <c r="B14" s="19">
        <f>COUNTIFS('Punch list'!$C$10:$C$109,"&lt;&gt;",'Punch list'!$H$10:$H$109,"In progress")</f>
        <v>0</v>
      </c>
    </row>
    <row r="15" spans="1:2" x14ac:dyDescent="0.25">
      <c r="A15" s="18" t="s">
        <v>33</v>
      </c>
      <c r="B15" s="19">
        <f>COUNTIFS('Punch list'!$C$10:$C$109,"&lt;&gt;",'Punch list'!$H$10:$H$109,"Ready for review")</f>
        <v>0</v>
      </c>
    </row>
    <row r="16" spans="1:2" x14ac:dyDescent="0.25">
      <c r="A16" s="18" t="s">
        <v>11</v>
      </c>
      <c r="B16" s="19">
        <f>COUNTIFS('Punch list'!$C$10:$C$109,"&lt;&gt;",'Punch list'!$H$10:$H$109,"Closed")</f>
        <v>0</v>
      </c>
    </row>
    <row r="17" spans="1:2" x14ac:dyDescent="0.25">
      <c r="A17" s="18" t="s">
        <v>34</v>
      </c>
      <c r="B17" s="19">
        <f>COUNTIFS('Punch list'!$C$10:$C$109,"&lt;&gt;",'Punch list'!$H$10:$H$109,"")</f>
        <v>0</v>
      </c>
    </row>
    <row r="19" ht="20" customHeight="1" spans="1:3" x14ac:dyDescent="0.25">
      <c r="A19" s="16" t="s">
        <v>35</v>
      </c>
      <c r="B19" s="17" t="s">
        <v>5</v>
      </c>
      <c r="C19" s="17" t="s">
        <v>8</v>
      </c>
    </row>
    <row r="20" spans="1:3" x14ac:dyDescent="0.25">
      <c r="A20" s="18" t="s">
        <v>36</v>
      </c>
      <c r="B20" s="19">
        <f>COUNTIFS('Punch list'!$C$10:$C$109,"&lt;&gt;",'Punch list'!$F$10:$F$109,"Low")</f>
        <v>0</v>
      </c>
      <c r="C20" s="19">
        <f>COUNTIFS('Punch list'!$C$10:$C$109,"&lt;&gt;",'Punch list'!$F$10:$F$109,"Low",'Punch list'!$H$10:$H$109,"&lt;&gt;Closed")</f>
        <v>0</v>
      </c>
    </row>
    <row r="21" spans="1:3" x14ac:dyDescent="0.25">
      <c r="A21" s="18" t="s">
        <v>37</v>
      </c>
      <c r="B21" s="19">
        <f>COUNTIFS('Punch list'!$C$10:$C$109,"&lt;&gt;",'Punch list'!$F$10:$F$109,"Medium")</f>
        <v>0</v>
      </c>
      <c r="C21" s="19">
        <f>COUNTIFS('Punch list'!$C$10:$C$109,"&lt;&gt;",'Punch list'!$F$10:$F$109,"Medium",'Punch list'!$H$10:$H$109,"&lt;&gt;Closed")</f>
        <v>0</v>
      </c>
    </row>
    <row r="22" spans="1:3" x14ac:dyDescent="0.25">
      <c r="A22" s="18" t="s">
        <v>38</v>
      </c>
      <c r="B22" s="19">
        <f>COUNTIFS('Punch list'!$C$10:$C$109,"&lt;&gt;",'Punch list'!$F$10:$F$109,"High")</f>
        <v>0</v>
      </c>
      <c r="C22" s="19">
        <f>COUNTIFS('Punch list'!$C$10:$C$109,"&lt;&gt;",'Punch list'!$F$10:$F$109,"High",'Punch list'!$H$10:$H$109,"&lt;&gt;Closed")</f>
        <v>0</v>
      </c>
    </row>
    <row r="23" spans="1:3" x14ac:dyDescent="0.25">
      <c r="A23" s="18" t="s">
        <v>39</v>
      </c>
      <c r="B23" s="19">
        <f>COUNTIFS('Punch list'!$C$10:$C$109,"&lt;&gt;",'Punch list'!$F$10:$F$109,"Safety")</f>
        <v>0</v>
      </c>
      <c r="C23" s="19">
        <f>COUNTIFS('Punch list'!$C$10:$C$109,"&lt;&gt;",'Punch list'!$F$10:$F$109,"Safety",'Punch list'!$H$10:$H$109,"&lt;&gt;Closed")</f>
        <v>0</v>
      </c>
    </row>
    <row r="24" spans="1:3" x14ac:dyDescent="0.25">
      <c r="A24" s="18" t="s">
        <v>40</v>
      </c>
      <c r="B24" s="19">
        <f>COUNTIFS('Punch list'!$C$10:$C$109,"&lt;&gt;",'Punch list'!$F$10:$F$109,"")</f>
        <v>0</v>
      </c>
      <c r="C24" s="19">
        <f>COUNTIFS('Punch list'!$C$10:$C$109,"&lt;&gt;",'Punch list'!$F$10:$F$109,"",'Punch list'!$H$10:$H$109,"&lt;&gt;Closed")</f>
        <v>0</v>
      </c>
    </row>
    <row r="26" ht="20" customHeight="1" spans="1:5" x14ac:dyDescent="0.25">
      <c r="A26" s="16" t="s">
        <v>41</v>
      </c>
      <c r="B26" s="17" t="s">
        <v>5</v>
      </c>
      <c r="C26" s="17" t="s">
        <v>8</v>
      </c>
      <c r="D26" s="17" t="s">
        <v>11</v>
      </c>
      <c r="E26" s="17" t="s">
        <v>13</v>
      </c>
    </row>
    <row r="27" spans="1:5" x14ac:dyDescent="0.25">
      <c r="A27" s="18" t="str">
        <f>IF(Trades!$A$2="","",Trades!$A$2)</f>
        <v>General</v>
      </c>
      <c r="B27" s="19">
        <f>IF($A27="","",COUNTIFS('Punch list'!$C$10:$C$109,"&lt;&gt;",'Punch list'!$D$10:$D$109,$A27))</f>
        <v>0</v>
      </c>
      <c r="C27" s="19">
        <f>IF($A27="","",COUNTIFS('Punch list'!$C$10:$C$109,"&lt;&gt;",'Punch list'!$D$10:$D$109,$A27,'Punch list'!$H$10:$H$109,"&lt;&gt;Closed"))</f>
        <v>0</v>
      </c>
      <c r="D27" s="19">
        <f>IF($A27="","",COUNTIFS('Punch list'!$C$10:$C$109,"&lt;&gt;",'Punch list'!$D$10:$D$109,$A27,'Punch list'!$H$10:$H$109,"Closed"))</f>
        <v>0</v>
      </c>
      <c r="E27" s="20">
        <f>IF($A27="","",IF(COUNTIFS('Punch list'!$C$10:$C$109,"&lt;&gt;",'Punch list'!$D$10:$D$109,$A27)=0,0,COUNTIFS('Punch list'!$C$10:$C$109,"&lt;&gt;",'Punch list'!$D$10:$D$109,$A27,'Punch list'!$H$10:$H$109,"Closed")/COUNTIFS('Punch list'!$C$10:$C$109,"&lt;&gt;",'Punch list'!$D$10:$D$109,$A27)))</f>
        <v>0</v>
      </c>
    </row>
    <row r="28" spans="1:5" x14ac:dyDescent="0.25">
      <c r="A28" s="18" t="str">
        <f>IF(Trades!$A$3="","",Trades!$A$3)</f>
        <v>Drywall</v>
      </c>
      <c r="B28" s="19">
        <f>IF($A28="","",COUNTIFS('Punch list'!$C$10:$C$109,"&lt;&gt;",'Punch list'!$D$10:$D$109,$A28))</f>
        <v>0</v>
      </c>
      <c r="C28" s="19">
        <f>IF($A28="","",COUNTIFS('Punch list'!$C$10:$C$109,"&lt;&gt;",'Punch list'!$D$10:$D$109,$A28,'Punch list'!$H$10:$H$109,"&lt;&gt;Closed"))</f>
        <v>0</v>
      </c>
      <c r="D28" s="19">
        <f>IF($A28="","",COUNTIFS('Punch list'!$C$10:$C$109,"&lt;&gt;",'Punch list'!$D$10:$D$109,$A28,'Punch list'!$H$10:$H$109,"Closed"))</f>
        <v>0</v>
      </c>
      <c r="E28" s="20">
        <f>IF($A28="","",IF(COUNTIFS('Punch list'!$C$10:$C$109,"&lt;&gt;",'Punch list'!$D$10:$D$109,$A28)=0,0,COUNTIFS('Punch list'!$C$10:$C$109,"&lt;&gt;",'Punch list'!$D$10:$D$109,$A28,'Punch list'!$H$10:$H$109,"Closed")/COUNTIFS('Punch list'!$C$10:$C$109,"&lt;&gt;",'Punch list'!$D$10:$D$109,$A28)))</f>
        <v>0</v>
      </c>
    </row>
    <row r="29" spans="1:5" x14ac:dyDescent="0.25">
      <c r="A29" s="18" t="str">
        <f>IF(Trades!$A$4="","",Trades!$A$4)</f>
        <v>Paint</v>
      </c>
      <c r="B29" s="19">
        <f>IF($A29="","",COUNTIFS('Punch list'!$C$10:$C$109,"&lt;&gt;",'Punch list'!$D$10:$D$109,$A29))</f>
        <v>0</v>
      </c>
      <c r="C29" s="19">
        <f>IF($A29="","",COUNTIFS('Punch list'!$C$10:$C$109,"&lt;&gt;",'Punch list'!$D$10:$D$109,$A29,'Punch list'!$H$10:$H$109,"&lt;&gt;Closed"))</f>
        <v>0</v>
      </c>
      <c r="D29" s="19">
        <f>IF($A29="","",COUNTIFS('Punch list'!$C$10:$C$109,"&lt;&gt;",'Punch list'!$D$10:$D$109,$A29,'Punch list'!$H$10:$H$109,"Closed"))</f>
        <v>0</v>
      </c>
      <c r="E29" s="20">
        <f>IF($A29="","",IF(COUNTIFS('Punch list'!$C$10:$C$109,"&lt;&gt;",'Punch list'!$D$10:$D$109,$A29)=0,0,COUNTIFS('Punch list'!$C$10:$C$109,"&lt;&gt;",'Punch list'!$D$10:$D$109,$A29,'Punch list'!$H$10:$H$109,"Closed")/COUNTIFS('Punch list'!$C$10:$C$109,"&lt;&gt;",'Punch list'!$D$10:$D$109,$A29)))</f>
        <v>0</v>
      </c>
    </row>
    <row r="30" spans="1:5" x14ac:dyDescent="0.25">
      <c r="A30" s="18" t="str">
        <f>IF(Trades!$A$5="","",Trades!$A$5)</f>
        <v>Electrical</v>
      </c>
      <c r="B30" s="19">
        <f>IF($A30="","",COUNTIFS('Punch list'!$C$10:$C$109,"&lt;&gt;",'Punch list'!$D$10:$D$109,$A30))</f>
        <v>0</v>
      </c>
      <c r="C30" s="19">
        <f>IF($A30="","",COUNTIFS('Punch list'!$C$10:$C$109,"&lt;&gt;",'Punch list'!$D$10:$D$109,$A30,'Punch list'!$H$10:$H$109,"&lt;&gt;Closed"))</f>
        <v>0</v>
      </c>
      <c r="D30" s="19">
        <f>IF($A30="","",COUNTIFS('Punch list'!$C$10:$C$109,"&lt;&gt;",'Punch list'!$D$10:$D$109,$A30,'Punch list'!$H$10:$H$109,"Closed"))</f>
        <v>0</v>
      </c>
      <c r="E30" s="20">
        <f>IF($A30="","",IF(COUNTIFS('Punch list'!$C$10:$C$109,"&lt;&gt;",'Punch list'!$D$10:$D$109,$A30)=0,0,COUNTIFS('Punch list'!$C$10:$C$109,"&lt;&gt;",'Punch list'!$D$10:$D$109,$A30,'Punch list'!$H$10:$H$109,"Closed")/COUNTIFS('Punch list'!$C$10:$C$109,"&lt;&gt;",'Punch list'!$D$10:$D$109,$A30)))</f>
        <v>0</v>
      </c>
    </row>
    <row r="31" spans="1:5" x14ac:dyDescent="0.25">
      <c r="A31" s="18" t="str">
        <f>IF(Trades!$A$6="","",Trades!$A$6)</f>
        <v>Plumbing</v>
      </c>
      <c r="B31" s="19">
        <f>IF($A31="","",COUNTIFS('Punch list'!$C$10:$C$109,"&lt;&gt;",'Punch list'!$D$10:$D$109,$A31))</f>
        <v>0</v>
      </c>
      <c r="C31" s="19">
        <f>IF($A31="","",COUNTIFS('Punch list'!$C$10:$C$109,"&lt;&gt;",'Punch list'!$D$10:$D$109,$A31,'Punch list'!$H$10:$H$109,"&lt;&gt;Closed"))</f>
        <v>0</v>
      </c>
      <c r="D31" s="19">
        <f>IF($A31="","",COUNTIFS('Punch list'!$C$10:$C$109,"&lt;&gt;",'Punch list'!$D$10:$D$109,$A31,'Punch list'!$H$10:$H$109,"Closed"))</f>
        <v>0</v>
      </c>
      <c r="E31" s="20">
        <f>IF($A31="","",IF(COUNTIFS('Punch list'!$C$10:$C$109,"&lt;&gt;",'Punch list'!$D$10:$D$109,$A31)=0,0,COUNTIFS('Punch list'!$C$10:$C$109,"&lt;&gt;",'Punch list'!$D$10:$D$109,$A31,'Punch list'!$H$10:$H$109,"Closed")/COUNTIFS('Punch list'!$C$10:$C$109,"&lt;&gt;",'Punch list'!$D$10:$D$109,$A31)))</f>
        <v>0</v>
      </c>
    </row>
    <row r="32" spans="1:5" x14ac:dyDescent="0.25">
      <c r="A32" s="18" t="str">
        <f>IF(Trades!$A$7="","",Trades!$A$7)</f>
        <v>HVAC</v>
      </c>
      <c r="B32" s="19">
        <f>IF($A32="","",COUNTIFS('Punch list'!$C$10:$C$109,"&lt;&gt;",'Punch list'!$D$10:$D$109,$A32))</f>
        <v>0</v>
      </c>
      <c r="C32" s="19">
        <f>IF($A32="","",COUNTIFS('Punch list'!$C$10:$C$109,"&lt;&gt;",'Punch list'!$D$10:$D$109,$A32,'Punch list'!$H$10:$H$109,"&lt;&gt;Closed"))</f>
        <v>0</v>
      </c>
      <c r="D32" s="19">
        <f>IF($A32="","",COUNTIFS('Punch list'!$C$10:$C$109,"&lt;&gt;",'Punch list'!$D$10:$D$109,$A32,'Punch list'!$H$10:$H$109,"Closed"))</f>
        <v>0</v>
      </c>
      <c r="E32" s="20">
        <f>IF($A32="","",IF(COUNTIFS('Punch list'!$C$10:$C$109,"&lt;&gt;",'Punch list'!$D$10:$D$109,$A32)=0,0,COUNTIFS('Punch list'!$C$10:$C$109,"&lt;&gt;",'Punch list'!$D$10:$D$109,$A32,'Punch list'!$H$10:$H$109,"Closed")/COUNTIFS('Punch list'!$C$10:$C$109,"&lt;&gt;",'Punch list'!$D$10:$D$109,$A32)))</f>
        <v>0</v>
      </c>
    </row>
    <row r="33" spans="1:5" x14ac:dyDescent="0.25">
      <c r="A33" s="18" t="str">
        <f>IF(Trades!$A$8="","",Trades!$A$8)</f>
        <v>Flooring</v>
      </c>
      <c r="B33" s="19">
        <f>IF($A33="","",COUNTIFS('Punch list'!$C$10:$C$109,"&lt;&gt;",'Punch list'!$D$10:$D$109,$A33))</f>
        <v>0</v>
      </c>
      <c r="C33" s="19">
        <f>IF($A33="","",COUNTIFS('Punch list'!$C$10:$C$109,"&lt;&gt;",'Punch list'!$D$10:$D$109,$A33,'Punch list'!$H$10:$H$109,"&lt;&gt;Closed"))</f>
        <v>0</v>
      </c>
      <c r="D33" s="19">
        <f>IF($A33="","",COUNTIFS('Punch list'!$C$10:$C$109,"&lt;&gt;",'Punch list'!$D$10:$D$109,$A33,'Punch list'!$H$10:$H$109,"Closed"))</f>
        <v>0</v>
      </c>
      <c r="E33" s="20">
        <f>IF($A33="","",IF(COUNTIFS('Punch list'!$C$10:$C$109,"&lt;&gt;",'Punch list'!$D$10:$D$109,$A33)=0,0,COUNTIFS('Punch list'!$C$10:$C$109,"&lt;&gt;",'Punch list'!$D$10:$D$109,$A33,'Punch list'!$H$10:$H$109,"Closed")/COUNTIFS('Punch list'!$C$10:$C$109,"&lt;&gt;",'Punch list'!$D$10:$D$109,$A33)))</f>
        <v>0</v>
      </c>
    </row>
    <row r="34" spans="1:5" x14ac:dyDescent="0.25">
      <c r="A34" s="18" t="str">
        <f>IF(Trades!$A$9="","",Trades!$A$9)</f>
        <v>Doors and hardware</v>
      </c>
      <c r="B34" s="19">
        <f>IF($A34="","",COUNTIFS('Punch list'!$C$10:$C$109,"&lt;&gt;",'Punch list'!$D$10:$D$109,$A34))</f>
        <v>0</v>
      </c>
      <c r="C34" s="19">
        <f>IF($A34="","",COUNTIFS('Punch list'!$C$10:$C$109,"&lt;&gt;",'Punch list'!$D$10:$D$109,$A34,'Punch list'!$H$10:$H$109,"&lt;&gt;Closed"))</f>
        <v>0</v>
      </c>
      <c r="D34" s="19">
        <f>IF($A34="","",COUNTIFS('Punch list'!$C$10:$C$109,"&lt;&gt;",'Punch list'!$D$10:$D$109,$A34,'Punch list'!$H$10:$H$109,"Closed"))</f>
        <v>0</v>
      </c>
      <c r="E34" s="20">
        <f>IF($A34="","",IF(COUNTIFS('Punch list'!$C$10:$C$109,"&lt;&gt;",'Punch list'!$D$10:$D$109,$A34)=0,0,COUNTIFS('Punch list'!$C$10:$C$109,"&lt;&gt;",'Punch list'!$D$10:$D$109,$A34,'Punch list'!$H$10:$H$109,"Closed")/COUNTIFS('Punch list'!$C$10:$C$109,"&lt;&gt;",'Punch list'!$D$10:$D$109,$A34)))</f>
        <v>0</v>
      </c>
    </row>
    <row r="35" spans="1:5" x14ac:dyDescent="0.25">
      <c r="A35" s="18" t="str">
        <f>IF(Trades!$A$10="","",Trades!$A$10)</f>
        <v>Millwork</v>
      </c>
      <c r="B35" s="19">
        <f>IF($A35="","",COUNTIFS('Punch list'!$C$10:$C$109,"&lt;&gt;",'Punch list'!$D$10:$D$109,$A35))</f>
        <v>0</v>
      </c>
      <c r="C35" s="19">
        <f>IF($A35="","",COUNTIFS('Punch list'!$C$10:$C$109,"&lt;&gt;",'Punch list'!$D$10:$D$109,$A35,'Punch list'!$H$10:$H$109,"&lt;&gt;Closed"))</f>
        <v>0</v>
      </c>
      <c r="D35" s="19">
        <f>IF($A35="","",COUNTIFS('Punch list'!$C$10:$C$109,"&lt;&gt;",'Punch list'!$D$10:$D$109,$A35,'Punch list'!$H$10:$H$109,"Closed"))</f>
        <v>0</v>
      </c>
      <c r="E35" s="20">
        <f>IF($A35="","",IF(COUNTIFS('Punch list'!$C$10:$C$109,"&lt;&gt;",'Punch list'!$D$10:$D$109,$A35)=0,0,COUNTIFS('Punch list'!$C$10:$C$109,"&lt;&gt;",'Punch list'!$D$10:$D$109,$A35,'Punch list'!$H$10:$H$109,"Closed")/COUNTIFS('Punch list'!$C$10:$C$109,"&lt;&gt;",'Punch list'!$D$10:$D$109,$A35)))</f>
        <v>0</v>
      </c>
    </row>
    <row r="36" spans="1:5" x14ac:dyDescent="0.25">
      <c r="A36" s="18" t="str">
        <f>IF(Trades!$A$11="","",Trades!$A$11)</f>
        <v>Glazing</v>
      </c>
      <c r="B36" s="19">
        <f>IF($A36="","",COUNTIFS('Punch list'!$C$10:$C$109,"&lt;&gt;",'Punch list'!$D$10:$D$109,$A36))</f>
        <v>0</v>
      </c>
      <c r="C36" s="19">
        <f>IF($A36="","",COUNTIFS('Punch list'!$C$10:$C$109,"&lt;&gt;",'Punch list'!$D$10:$D$109,$A36,'Punch list'!$H$10:$H$109,"&lt;&gt;Closed"))</f>
        <v>0</v>
      </c>
      <c r="D36" s="19">
        <f>IF($A36="","",COUNTIFS('Punch list'!$C$10:$C$109,"&lt;&gt;",'Punch list'!$D$10:$D$109,$A36,'Punch list'!$H$10:$H$109,"Closed"))</f>
        <v>0</v>
      </c>
      <c r="E36" s="20">
        <f>IF($A36="","",IF(COUNTIFS('Punch list'!$C$10:$C$109,"&lt;&gt;",'Punch list'!$D$10:$D$109,$A36)=0,0,COUNTIFS('Punch list'!$C$10:$C$109,"&lt;&gt;",'Punch list'!$D$10:$D$109,$A36,'Punch list'!$H$10:$H$109,"Closed")/COUNTIFS('Punch list'!$C$10:$C$109,"&lt;&gt;",'Punch list'!$D$10:$D$109,$A36)))</f>
        <v>0</v>
      </c>
    </row>
    <row r="37" spans="1:5" x14ac:dyDescent="0.25">
      <c r="A37" s="18" t="str">
        <f>IF(Trades!$A$12="","",Trades!$A$12)</f>
        <v>Roofing</v>
      </c>
      <c r="B37" s="19">
        <f>IF($A37="","",COUNTIFS('Punch list'!$C$10:$C$109,"&lt;&gt;",'Punch list'!$D$10:$D$109,$A37))</f>
        <v>0</v>
      </c>
      <c r="C37" s="19">
        <f>IF($A37="","",COUNTIFS('Punch list'!$C$10:$C$109,"&lt;&gt;",'Punch list'!$D$10:$D$109,$A37,'Punch list'!$H$10:$H$109,"&lt;&gt;Closed"))</f>
        <v>0</v>
      </c>
      <c r="D37" s="19">
        <f>IF($A37="","",COUNTIFS('Punch list'!$C$10:$C$109,"&lt;&gt;",'Punch list'!$D$10:$D$109,$A37,'Punch list'!$H$10:$H$109,"Closed"))</f>
        <v>0</v>
      </c>
      <c r="E37" s="20">
        <f>IF($A37="","",IF(COUNTIFS('Punch list'!$C$10:$C$109,"&lt;&gt;",'Punch list'!$D$10:$D$109,$A37)=0,0,COUNTIFS('Punch list'!$C$10:$C$109,"&lt;&gt;",'Punch list'!$D$10:$D$109,$A37,'Punch list'!$H$10:$H$109,"Closed")/COUNTIFS('Punch list'!$C$10:$C$109,"&lt;&gt;",'Punch list'!$D$10:$D$109,$A37)))</f>
        <v>0</v>
      </c>
    </row>
    <row r="38" spans="1:5" x14ac:dyDescent="0.25">
      <c r="A38" s="18" t="str">
        <f>IF(Trades!$A$13="","",Trades!$A$13)</f>
        <v>Sitework</v>
      </c>
      <c r="B38" s="19">
        <f>IF($A38="","",COUNTIFS('Punch list'!$C$10:$C$109,"&lt;&gt;",'Punch list'!$D$10:$D$109,$A38))</f>
        <v>0</v>
      </c>
      <c r="C38" s="19">
        <f>IF($A38="","",COUNTIFS('Punch list'!$C$10:$C$109,"&lt;&gt;",'Punch list'!$D$10:$D$109,$A38,'Punch list'!$H$10:$H$109,"&lt;&gt;Closed"))</f>
        <v>0</v>
      </c>
      <c r="D38" s="19">
        <f>IF($A38="","",COUNTIFS('Punch list'!$C$10:$C$109,"&lt;&gt;",'Punch list'!$D$10:$D$109,$A38,'Punch list'!$H$10:$H$109,"Closed"))</f>
        <v>0</v>
      </c>
      <c r="E38" s="20">
        <f>IF($A38="","",IF(COUNTIFS('Punch list'!$C$10:$C$109,"&lt;&gt;",'Punch list'!$D$10:$D$109,$A38)=0,0,COUNTIFS('Punch list'!$C$10:$C$109,"&lt;&gt;",'Punch list'!$D$10:$D$109,$A38,'Punch list'!$H$10:$H$109,"Closed")/COUNTIFS('Punch list'!$C$10:$C$109,"&lt;&gt;",'Punch list'!$D$10:$D$109,$A38)))</f>
        <v>0</v>
      </c>
    </row>
    <row r="39" spans="1:5" x14ac:dyDescent="0.25">
      <c r="A39" s="18" t="str">
        <f>IF(Trades!$A$14="","",Trades!$A$14)</f>
        <v>Other</v>
      </c>
      <c r="B39" s="19">
        <f>IF($A39="","",COUNTIFS('Punch list'!$C$10:$C$109,"&lt;&gt;",'Punch list'!$D$10:$D$109,$A39))</f>
        <v>0</v>
      </c>
      <c r="C39" s="19">
        <f>IF($A39="","",COUNTIFS('Punch list'!$C$10:$C$109,"&lt;&gt;",'Punch list'!$D$10:$D$109,$A39,'Punch list'!$H$10:$H$109,"&lt;&gt;Closed"))</f>
        <v>0</v>
      </c>
      <c r="D39" s="19">
        <f>IF($A39="","",COUNTIFS('Punch list'!$C$10:$C$109,"&lt;&gt;",'Punch list'!$D$10:$D$109,$A39,'Punch list'!$H$10:$H$109,"Closed"))</f>
        <v>0</v>
      </c>
      <c r="E39" s="20">
        <f>IF($A39="","",IF(COUNTIFS('Punch list'!$C$10:$C$109,"&lt;&gt;",'Punch list'!$D$10:$D$109,$A39)=0,0,COUNTIFS('Punch list'!$C$10:$C$109,"&lt;&gt;",'Punch list'!$D$10:$D$109,$A39,'Punch list'!$H$10:$H$109,"Closed")/COUNTIFS('Punch list'!$C$10:$C$109,"&lt;&gt;",'Punch list'!$D$10:$D$109,$A39)))</f>
        <v>0</v>
      </c>
    </row>
    <row r="40" spans="1:5" x14ac:dyDescent="0.25">
      <c r="A40" s="21" t="str">
        <f>IF(Trades!$A$15="","",Trades!$A$15)</f>
        <v/>
      </c>
      <c r="B40" s="22" t="str">
        <f>IF($A40="","",COUNTIFS('Punch list'!$C$10:$C$109,"&lt;&gt;",'Punch list'!$D$10:$D$109,$A40))</f>
        <v/>
      </c>
      <c r="C40" s="22" t="str">
        <f>IF($A40="","",COUNTIFS('Punch list'!$C$10:$C$109,"&lt;&gt;",'Punch list'!$D$10:$D$109,$A40,'Punch list'!$H$10:$H$109,"&lt;&gt;Closed"))</f>
        <v/>
      </c>
      <c r="D40" s="22" t="str">
        <f>IF($A40="","",COUNTIFS('Punch list'!$C$10:$C$109,"&lt;&gt;",'Punch list'!$D$10:$D$109,$A40,'Punch list'!$H$10:$H$109,"Closed"))</f>
        <v/>
      </c>
      <c r="E40" s="23" t="str">
        <f>IF($A40="","",IF(COUNTIFS('Punch list'!$C$10:$C$109,"&lt;&gt;",'Punch list'!$D$10:$D$109,$A40)=0,0,COUNTIFS('Punch list'!$C$10:$C$109,"&lt;&gt;",'Punch list'!$D$10:$D$109,$A40,'Punch list'!$H$10:$H$109,"Closed")/COUNTIFS('Punch list'!$C$10:$C$109,"&lt;&gt;",'Punch list'!$D$10:$D$109,$A40)))</f>
        <v/>
      </c>
    </row>
    <row r="41" spans="1:5" x14ac:dyDescent="0.25">
      <c r="A41" s="21" t="str">
        <f>IF(Trades!$A$16="","",Trades!$A$16)</f>
        <v/>
      </c>
      <c r="B41" s="22" t="str">
        <f>IF($A41="","",COUNTIFS('Punch list'!$C$10:$C$109,"&lt;&gt;",'Punch list'!$D$10:$D$109,$A41))</f>
        <v/>
      </c>
      <c r="C41" s="22" t="str">
        <f>IF($A41="","",COUNTIFS('Punch list'!$C$10:$C$109,"&lt;&gt;",'Punch list'!$D$10:$D$109,$A41,'Punch list'!$H$10:$H$109,"&lt;&gt;Closed"))</f>
        <v/>
      </c>
      <c r="D41" s="22" t="str">
        <f>IF($A41="","",COUNTIFS('Punch list'!$C$10:$C$109,"&lt;&gt;",'Punch list'!$D$10:$D$109,$A41,'Punch list'!$H$10:$H$109,"Closed"))</f>
        <v/>
      </c>
      <c r="E41" s="23" t="str">
        <f>IF($A41="","",IF(COUNTIFS('Punch list'!$C$10:$C$109,"&lt;&gt;",'Punch list'!$D$10:$D$109,$A41)=0,0,COUNTIFS('Punch list'!$C$10:$C$109,"&lt;&gt;",'Punch list'!$D$10:$D$109,$A41,'Punch list'!$H$10:$H$109,"Closed")/COUNTIFS('Punch list'!$C$10:$C$109,"&lt;&gt;",'Punch list'!$D$10:$D$109,$A41)))</f>
        <v/>
      </c>
    </row>
    <row r="42" spans="1:5" x14ac:dyDescent="0.25">
      <c r="A42" s="21" t="str">
        <f>IF(Trades!$A$17="","",Trades!$A$17)</f>
        <v/>
      </c>
      <c r="B42" s="22" t="str">
        <f>IF($A42="","",COUNTIFS('Punch list'!$C$10:$C$109,"&lt;&gt;",'Punch list'!$D$10:$D$109,$A42))</f>
        <v/>
      </c>
      <c r="C42" s="22" t="str">
        <f>IF($A42="","",COUNTIFS('Punch list'!$C$10:$C$109,"&lt;&gt;",'Punch list'!$D$10:$D$109,$A42,'Punch list'!$H$10:$H$109,"&lt;&gt;Closed"))</f>
        <v/>
      </c>
      <c r="D42" s="22" t="str">
        <f>IF($A42="","",COUNTIFS('Punch list'!$C$10:$C$109,"&lt;&gt;",'Punch list'!$D$10:$D$109,$A42,'Punch list'!$H$10:$H$109,"Closed"))</f>
        <v/>
      </c>
      <c r="E42" s="23" t="str">
        <f>IF($A42="","",IF(COUNTIFS('Punch list'!$C$10:$C$109,"&lt;&gt;",'Punch list'!$D$10:$D$109,$A42)=0,0,COUNTIFS('Punch list'!$C$10:$C$109,"&lt;&gt;",'Punch list'!$D$10:$D$109,$A42,'Punch list'!$H$10:$H$109,"Closed")/COUNTIFS('Punch list'!$C$10:$C$109,"&lt;&gt;",'Punch list'!$D$10:$D$109,$A42)))</f>
        <v/>
      </c>
    </row>
    <row r="43" spans="1:5" x14ac:dyDescent="0.25">
      <c r="A43" s="21" t="str">
        <f>IF(Trades!$A$18="","",Trades!$A$18)</f>
        <v/>
      </c>
      <c r="B43" s="22" t="str">
        <f>IF($A43="","",COUNTIFS('Punch list'!$C$10:$C$109,"&lt;&gt;",'Punch list'!$D$10:$D$109,$A43))</f>
        <v/>
      </c>
      <c r="C43" s="22" t="str">
        <f>IF($A43="","",COUNTIFS('Punch list'!$C$10:$C$109,"&lt;&gt;",'Punch list'!$D$10:$D$109,$A43,'Punch list'!$H$10:$H$109,"&lt;&gt;Closed"))</f>
        <v/>
      </c>
      <c r="D43" s="22" t="str">
        <f>IF($A43="","",COUNTIFS('Punch list'!$C$10:$C$109,"&lt;&gt;",'Punch list'!$D$10:$D$109,$A43,'Punch list'!$H$10:$H$109,"Closed"))</f>
        <v/>
      </c>
      <c r="E43" s="23" t="str">
        <f>IF($A43="","",IF(COUNTIFS('Punch list'!$C$10:$C$109,"&lt;&gt;",'Punch list'!$D$10:$D$109,$A43)=0,0,COUNTIFS('Punch list'!$C$10:$C$109,"&lt;&gt;",'Punch list'!$D$10:$D$109,$A43,'Punch list'!$H$10:$H$109,"Closed")/COUNTIFS('Punch list'!$C$10:$C$109,"&lt;&gt;",'Punch list'!$D$10:$D$109,$A43)))</f>
        <v/>
      </c>
    </row>
    <row r="44" spans="1:5" x14ac:dyDescent="0.25">
      <c r="A44" s="21" t="str">
        <f>IF(Trades!$A$19="","",Trades!$A$19)</f>
        <v/>
      </c>
      <c r="B44" s="22" t="str">
        <f>IF($A44="","",COUNTIFS('Punch list'!$C$10:$C$109,"&lt;&gt;",'Punch list'!$D$10:$D$109,$A44))</f>
        <v/>
      </c>
      <c r="C44" s="22" t="str">
        <f>IF($A44="","",COUNTIFS('Punch list'!$C$10:$C$109,"&lt;&gt;",'Punch list'!$D$10:$D$109,$A44,'Punch list'!$H$10:$H$109,"&lt;&gt;Closed"))</f>
        <v/>
      </c>
      <c r="D44" s="22" t="str">
        <f>IF($A44="","",COUNTIFS('Punch list'!$C$10:$C$109,"&lt;&gt;",'Punch list'!$D$10:$D$109,$A44,'Punch list'!$H$10:$H$109,"Closed"))</f>
        <v/>
      </c>
      <c r="E44" s="23" t="str">
        <f>IF($A44="","",IF(COUNTIFS('Punch list'!$C$10:$C$109,"&lt;&gt;",'Punch list'!$D$10:$D$109,$A44)=0,0,COUNTIFS('Punch list'!$C$10:$C$109,"&lt;&gt;",'Punch list'!$D$10:$D$109,$A44,'Punch list'!$H$10:$H$109,"Closed")/COUNTIFS('Punch list'!$C$10:$C$109,"&lt;&gt;",'Punch list'!$D$10:$D$109,$A44)))</f>
        <v/>
      </c>
    </row>
    <row r="45" spans="1:5" x14ac:dyDescent="0.25">
      <c r="A45" s="21" t="str">
        <f>IF(Trades!$A$20="","",Trades!$A$20)</f>
        <v/>
      </c>
      <c r="B45" s="22" t="str">
        <f>IF($A45="","",COUNTIFS('Punch list'!$C$10:$C$109,"&lt;&gt;",'Punch list'!$D$10:$D$109,$A45))</f>
        <v/>
      </c>
      <c r="C45" s="22" t="str">
        <f>IF($A45="","",COUNTIFS('Punch list'!$C$10:$C$109,"&lt;&gt;",'Punch list'!$D$10:$D$109,$A45,'Punch list'!$H$10:$H$109,"&lt;&gt;Closed"))</f>
        <v/>
      </c>
      <c r="D45" s="22" t="str">
        <f>IF($A45="","",COUNTIFS('Punch list'!$C$10:$C$109,"&lt;&gt;",'Punch list'!$D$10:$D$109,$A45,'Punch list'!$H$10:$H$109,"Closed"))</f>
        <v/>
      </c>
      <c r="E45" s="23" t="str">
        <f>IF($A45="","",IF(COUNTIFS('Punch list'!$C$10:$C$109,"&lt;&gt;",'Punch list'!$D$10:$D$109,$A45)=0,0,COUNTIFS('Punch list'!$C$10:$C$109,"&lt;&gt;",'Punch list'!$D$10:$D$109,$A45,'Punch list'!$H$10:$H$109,"Closed")/COUNTIFS('Punch list'!$C$10:$C$109,"&lt;&gt;",'Punch list'!$D$10:$D$109,$A45)))</f>
        <v/>
      </c>
    </row>
    <row r="46" spans="1:5" x14ac:dyDescent="0.25">
      <c r="A46" s="21" t="str">
        <f>IF(Trades!$A$21="","",Trades!$A$21)</f>
        <v/>
      </c>
      <c r="B46" s="22" t="str">
        <f>IF($A46="","",COUNTIFS('Punch list'!$C$10:$C$109,"&lt;&gt;",'Punch list'!$D$10:$D$109,$A46))</f>
        <v/>
      </c>
      <c r="C46" s="22" t="str">
        <f>IF($A46="","",COUNTIFS('Punch list'!$C$10:$C$109,"&lt;&gt;",'Punch list'!$D$10:$D$109,$A46,'Punch list'!$H$10:$H$109,"&lt;&gt;Closed"))</f>
        <v/>
      </c>
      <c r="D46" s="22" t="str">
        <f>IF($A46="","",COUNTIFS('Punch list'!$C$10:$C$109,"&lt;&gt;",'Punch list'!$D$10:$D$109,$A46,'Punch list'!$H$10:$H$109,"Closed"))</f>
        <v/>
      </c>
      <c r="E46" s="23" t="str">
        <f>IF($A46="","",IF(COUNTIFS('Punch list'!$C$10:$C$109,"&lt;&gt;",'Punch list'!$D$10:$D$109,$A46)=0,0,COUNTIFS('Punch list'!$C$10:$C$109,"&lt;&gt;",'Punch list'!$D$10:$D$109,$A46,'Punch list'!$H$10:$H$109,"Closed")/COUNTIFS('Punch list'!$C$10:$C$109,"&lt;&gt;",'Punch list'!$D$10:$D$109,$A46)))</f>
        <v/>
      </c>
    </row>
    <row r="47" spans="1:5" x14ac:dyDescent="0.25">
      <c r="A47" s="21" t="str">
        <f>IF(Trades!$A$22="","",Trades!$A$22)</f>
        <v/>
      </c>
      <c r="B47" s="22" t="str">
        <f>IF($A47="","",COUNTIFS('Punch list'!$C$10:$C$109,"&lt;&gt;",'Punch list'!$D$10:$D$109,$A47))</f>
        <v/>
      </c>
      <c r="C47" s="22" t="str">
        <f>IF($A47="","",COUNTIFS('Punch list'!$C$10:$C$109,"&lt;&gt;",'Punch list'!$D$10:$D$109,$A47,'Punch list'!$H$10:$H$109,"&lt;&gt;Closed"))</f>
        <v/>
      </c>
      <c r="D47" s="22" t="str">
        <f>IF($A47="","",COUNTIFS('Punch list'!$C$10:$C$109,"&lt;&gt;",'Punch list'!$D$10:$D$109,$A47,'Punch list'!$H$10:$H$109,"Closed"))</f>
        <v/>
      </c>
      <c r="E47" s="23" t="str">
        <f>IF($A47="","",IF(COUNTIFS('Punch list'!$C$10:$C$109,"&lt;&gt;",'Punch list'!$D$10:$D$109,$A47)=0,0,COUNTIFS('Punch list'!$C$10:$C$109,"&lt;&gt;",'Punch list'!$D$10:$D$109,$A47,'Punch list'!$H$10:$H$109,"Closed")/COUNTIFS('Punch list'!$C$10:$C$109,"&lt;&gt;",'Punch list'!$D$10:$D$109,$A47)))</f>
        <v/>
      </c>
    </row>
    <row r="48" spans="1:5" x14ac:dyDescent="0.25">
      <c r="A48" s="21" t="str">
        <f>IF(Trades!$A$23="","",Trades!$A$23)</f>
        <v/>
      </c>
      <c r="B48" s="22" t="str">
        <f>IF($A48="","",COUNTIFS('Punch list'!$C$10:$C$109,"&lt;&gt;",'Punch list'!$D$10:$D$109,$A48))</f>
        <v/>
      </c>
      <c r="C48" s="22" t="str">
        <f>IF($A48="","",COUNTIFS('Punch list'!$C$10:$C$109,"&lt;&gt;",'Punch list'!$D$10:$D$109,$A48,'Punch list'!$H$10:$H$109,"&lt;&gt;Closed"))</f>
        <v/>
      </c>
      <c r="D48" s="22" t="str">
        <f>IF($A48="","",COUNTIFS('Punch list'!$C$10:$C$109,"&lt;&gt;",'Punch list'!$D$10:$D$109,$A48,'Punch list'!$H$10:$H$109,"Closed"))</f>
        <v/>
      </c>
      <c r="E48" s="23" t="str">
        <f>IF($A48="","",IF(COUNTIFS('Punch list'!$C$10:$C$109,"&lt;&gt;",'Punch list'!$D$10:$D$109,$A48)=0,0,COUNTIFS('Punch list'!$C$10:$C$109,"&lt;&gt;",'Punch list'!$D$10:$D$109,$A48,'Punch list'!$H$10:$H$109,"Closed")/COUNTIFS('Punch list'!$C$10:$C$109,"&lt;&gt;",'Punch list'!$D$10:$D$109,$A48)))</f>
        <v/>
      </c>
    </row>
    <row r="49" spans="1:5" x14ac:dyDescent="0.25">
      <c r="A49" s="21" t="str">
        <f>IF(Trades!$A$24="","",Trades!$A$24)</f>
        <v/>
      </c>
      <c r="B49" s="22" t="str">
        <f>IF($A49="","",COUNTIFS('Punch list'!$C$10:$C$109,"&lt;&gt;",'Punch list'!$D$10:$D$109,$A49))</f>
        <v/>
      </c>
      <c r="C49" s="22" t="str">
        <f>IF($A49="","",COUNTIFS('Punch list'!$C$10:$C$109,"&lt;&gt;",'Punch list'!$D$10:$D$109,$A49,'Punch list'!$H$10:$H$109,"&lt;&gt;Closed"))</f>
        <v/>
      </c>
      <c r="D49" s="22" t="str">
        <f>IF($A49="","",COUNTIFS('Punch list'!$C$10:$C$109,"&lt;&gt;",'Punch list'!$D$10:$D$109,$A49,'Punch list'!$H$10:$H$109,"Closed"))</f>
        <v/>
      </c>
      <c r="E49" s="23" t="str">
        <f>IF($A49="","",IF(COUNTIFS('Punch list'!$C$10:$C$109,"&lt;&gt;",'Punch list'!$D$10:$D$109,$A49)=0,0,COUNTIFS('Punch list'!$C$10:$C$109,"&lt;&gt;",'Punch list'!$D$10:$D$109,$A49,'Punch list'!$H$10:$H$109,"Closed")/COUNTIFS('Punch list'!$C$10:$C$109,"&lt;&gt;",'Punch list'!$D$10:$D$109,$A49)))</f>
        <v/>
      </c>
    </row>
    <row r="50" spans="1:5" x14ac:dyDescent="0.25">
      <c r="A50" s="21" t="str">
        <f>IF(Trades!$A$25="","",Trades!$A$25)</f>
        <v/>
      </c>
      <c r="B50" s="22" t="str">
        <f>IF($A50="","",COUNTIFS('Punch list'!$C$10:$C$109,"&lt;&gt;",'Punch list'!$D$10:$D$109,$A50))</f>
        <v/>
      </c>
      <c r="C50" s="22" t="str">
        <f>IF($A50="","",COUNTIFS('Punch list'!$C$10:$C$109,"&lt;&gt;",'Punch list'!$D$10:$D$109,$A50,'Punch list'!$H$10:$H$109,"&lt;&gt;Closed"))</f>
        <v/>
      </c>
      <c r="D50" s="22" t="str">
        <f>IF($A50="","",COUNTIFS('Punch list'!$C$10:$C$109,"&lt;&gt;",'Punch list'!$D$10:$D$109,$A50,'Punch list'!$H$10:$H$109,"Closed"))</f>
        <v/>
      </c>
      <c r="E50" s="23" t="str">
        <f>IF($A50="","",IF(COUNTIFS('Punch list'!$C$10:$C$109,"&lt;&gt;",'Punch list'!$D$10:$D$109,$A50)=0,0,COUNTIFS('Punch list'!$C$10:$C$109,"&lt;&gt;",'Punch list'!$D$10:$D$109,$A50,'Punch list'!$H$10:$H$109,"Closed")/COUNTIFS('Punch list'!$C$10:$C$109,"&lt;&gt;",'Punch list'!$D$10:$D$109,$A50)))</f>
        <v/>
      </c>
    </row>
    <row r="51" spans="1:5" x14ac:dyDescent="0.25">
      <c r="A51" s="21" t="str">
        <f>IF(Trades!$A$26="","",Trades!$A$26)</f>
        <v/>
      </c>
      <c r="B51" s="22" t="str">
        <f>IF($A51="","",COUNTIFS('Punch list'!$C$10:$C$109,"&lt;&gt;",'Punch list'!$D$10:$D$109,$A51))</f>
        <v/>
      </c>
      <c r="C51" s="22" t="str">
        <f>IF($A51="","",COUNTIFS('Punch list'!$C$10:$C$109,"&lt;&gt;",'Punch list'!$D$10:$D$109,$A51,'Punch list'!$H$10:$H$109,"&lt;&gt;Closed"))</f>
        <v/>
      </c>
      <c r="D51" s="22" t="str">
        <f>IF($A51="","",COUNTIFS('Punch list'!$C$10:$C$109,"&lt;&gt;",'Punch list'!$D$10:$D$109,$A51,'Punch list'!$H$10:$H$109,"Closed"))</f>
        <v/>
      </c>
      <c r="E51" s="23" t="str">
        <f>IF($A51="","",IF(COUNTIFS('Punch list'!$C$10:$C$109,"&lt;&gt;",'Punch list'!$D$10:$D$109,$A51)=0,0,COUNTIFS('Punch list'!$C$10:$C$109,"&lt;&gt;",'Punch list'!$D$10:$D$109,$A51,'Punch list'!$H$10:$H$109,"Closed")/COUNTIFS('Punch list'!$C$10:$C$109,"&lt;&gt;",'Punch list'!$D$10:$D$109,$A51)))</f>
        <v/>
      </c>
    </row>
    <row r="52" spans="1:5" x14ac:dyDescent="0.25">
      <c r="A52" s="21" t="str">
        <f>IF(Trades!$A$27="","",Trades!$A$27)</f>
        <v/>
      </c>
      <c r="B52" s="22" t="str">
        <f>IF($A52="","",COUNTIFS('Punch list'!$C$10:$C$109,"&lt;&gt;",'Punch list'!$D$10:$D$109,$A52))</f>
        <v/>
      </c>
      <c r="C52" s="22" t="str">
        <f>IF($A52="","",COUNTIFS('Punch list'!$C$10:$C$109,"&lt;&gt;",'Punch list'!$D$10:$D$109,$A52,'Punch list'!$H$10:$H$109,"&lt;&gt;Closed"))</f>
        <v/>
      </c>
      <c r="D52" s="22" t="str">
        <f>IF($A52="","",COUNTIFS('Punch list'!$C$10:$C$109,"&lt;&gt;",'Punch list'!$D$10:$D$109,$A52,'Punch list'!$H$10:$H$109,"Closed"))</f>
        <v/>
      </c>
      <c r="E52" s="23" t="str">
        <f>IF($A52="","",IF(COUNTIFS('Punch list'!$C$10:$C$109,"&lt;&gt;",'Punch list'!$D$10:$D$109,$A52)=0,0,COUNTIFS('Punch list'!$C$10:$C$109,"&lt;&gt;",'Punch list'!$D$10:$D$109,$A52,'Punch list'!$H$10:$H$109,"Closed")/COUNTIFS('Punch list'!$C$10:$C$109,"&lt;&gt;",'Punch list'!$D$10:$D$109,$A52)))</f>
        <v/>
      </c>
    </row>
    <row r="53" spans="1:5" x14ac:dyDescent="0.25">
      <c r="A53" s="21" t="str">
        <f>IF(Trades!$A$28="","",Trades!$A$28)</f>
        <v/>
      </c>
      <c r="B53" s="22" t="str">
        <f>IF($A53="","",COUNTIFS('Punch list'!$C$10:$C$109,"&lt;&gt;",'Punch list'!$D$10:$D$109,$A53))</f>
        <v/>
      </c>
      <c r="C53" s="22" t="str">
        <f>IF($A53="","",COUNTIFS('Punch list'!$C$10:$C$109,"&lt;&gt;",'Punch list'!$D$10:$D$109,$A53,'Punch list'!$H$10:$H$109,"&lt;&gt;Closed"))</f>
        <v/>
      </c>
      <c r="D53" s="22" t="str">
        <f>IF($A53="","",COUNTIFS('Punch list'!$C$10:$C$109,"&lt;&gt;",'Punch list'!$D$10:$D$109,$A53,'Punch list'!$H$10:$H$109,"Closed"))</f>
        <v/>
      </c>
      <c r="E53" s="23" t="str">
        <f>IF($A53="","",IF(COUNTIFS('Punch list'!$C$10:$C$109,"&lt;&gt;",'Punch list'!$D$10:$D$109,$A53)=0,0,COUNTIFS('Punch list'!$C$10:$C$109,"&lt;&gt;",'Punch list'!$D$10:$D$109,$A53,'Punch list'!$H$10:$H$109,"Closed")/COUNTIFS('Punch list'!$C$10:$C$109,"&lt;&gt;",'Punch list'!$D$10:$D$109,$A53)))</f>
        <v/>
      </c>
    </row>
    <row r="54" spans="1:5" x14ac:dyDescent="0.25">
      <c r="A54" s="21" t="str">
        <f>IF(Trades!$A$29="","",Trades!$A$29)</f>
        <v/>
      </c>
      <c r="B54" s="22" t="str">
        <f>IF($A54="","",COUNTIFS('Punch list'!$C$10:$C$109,"&lt;&gt;",'Punch list'!$D$10:$D$109,$A54))</f>
        <v/>
      </c>
      <c r="C54" s="22" t="str">
        <f>IF($A54="","",COUNTIFS('Punch list'!$C$10:$C$109,"&lt;&gt;",'Punch list'!$D$10:$D$109,$A54,'Punch list'!$H$10:$H$109,"&lt;&gt;Closed"))</f>
        <v/>
      </c>
      <c r="D54" s="22" t="str">
        <f>IF($A54="","",COUNTIFS('Punch list'!$C$10:$C$109,"&lt;&gt;",'Punch list'!$D$10:$D$109,$A54,'Punch list'!$H$10:$H$109,"Closed"))</f>
        <v/>
      </c>
      <c r="E54" s="23" t="str">
        <f>IF($A54="","",IF(COUNTIFS('Punch list'!$C$10:$C$109,"&lt;&gt;",'Punch list'!$D$10:$D$109,$A54)=0,0,COUNTIFS('Punch list'!$C$10:$C$109,"&lt;&gt;",'Punch list'!$D$10:$D$109,$A54,'Punch list'!$H$10:$H$109,"Closed")/COUNTIFS('Punch list'!$C$10:$C$109,"&lt;&gt;",'Punch list'!$D$10:$D$109,$A54)))</f>
        <v/>
      </c>
    </row>
    <row r="55" spans="1:5" x14ac:dyDescent="0.25">
      <c r="A55" s="21" t="str">
        <f>IF(Trades!$A$30="","",Trades!$A$30)</f>
        <v/>
      </c>
      <c r="B55" s="22" t="str">
        <f>IF($A55="","",COUNTIFS('Punch list'!$C$10:$C$109,"&lt;&gt;",'Punch list'!$D$10:$D$109,$A55))</f>
        <v/>
      </c>
      <c r="C55" s="22" t="str">
        <f>IF($A55="","",COUNTIFS('Punch list'!$C$10:$C$109,"&lt;&gt;",'Punch list'!$D$10:$D$109,$A55,'Punch list'!$H$10:$H$109,"&lt;&gt;Closed"))</f>
        <v/>
      </c>
      <c r="D55" s="22" t="str">
        <f>IF($A55="","",COUNTIFS('Punch list'!$C$10:$C$109,"&lt;&gt;",'Punch list'!$D$10:$D$109,$A55,'Punch list'!$H$10:$H$109,"Closed"))</f>
        <v/>
      </c>
      <c r="E55" s="23" t="str">
        <f>IF($A55="","",IF(COUNTIFS('Punch list'!$C$10:$C$109,"&lt;&gt;",'Punch list'!$D$10:$D$109,$A55)=0,0,COUNTIFS('Punch list'!$C$10:$C$109,"&lt;&gt;",'Punch list'!$D$10:$D$109,$A55,'Punch list'!$H$10:$H$109,"Closed")/COUNTIFS('Punch list'!$C$10:$C$109,"&lt;&gt;",'Punch list'!$D$10:$D$109,$A55)))</f>
        <v/>
      </c>
    </row>
    <row r="56" spans="1:5" x14ac:dyDescent="0.25">
      <c r="A56" s="21" t="str">
        <f>IF(Trades!$A$31="","",Trades!$A$31)</f>
        <v/>
      </c>
      <c r="B56" s="22" t="str">
        <f>IF($A56="","",COUNTIFS('Punch list'!$C$10:$C$109,"&lt;&gt;",'Punch list'!$D$10:$D$109,$A56))</f>
        <v/>
      </c>
      <c r="C56" s="22" t="str">
        <f>IF($A56="","",COUNTIFS('Punch list'!$C$10:$C$109,"&lt;&gt;",'Punch list'!$D$10:$D$109,$A56,'Punch list'!$H$10:$H$109,"&lt;&gt;Closed"))</f>
        <v/>
      </c>
      <c r="D56" s="22" t="str">
        <f>IF($A56="","",COUNTIFS('Punch list'!$C$10:$C$109,"&lt;&gt;",'Punch list'!$D$10:$D$109,$A56,'Punch list'!$H$10:$H$109,"Closed"))</f>
        <v/>
      </c>
      <c r="E56" s="23" t="str">
        <f>IF($A56="","",IF(COUNTIFS('Punch list'!$C$10:$C$109,"&lt;&gt;",'Punch list'!$D$10:$D$109,$A56)=0,0,COUNTIFS('Punch list'!$C$10:$C$109,"&lt;&gt;",'Punch list'!$D$10:$D$109,$A56,'Punch list'!$H$10:$H$109,"Closed")/COUNTIFS('Punch list'!$C$10:$C$109,"&lt;&gt;",'Punch list'!$D$10:$D$109,$A56)))</f>
        <v/>
      </c>
    </row>
    <row r="57" spans="1:5" x14ac:dyDescent="0.25">
      <c r="A57" s="21" t="str">
        <f>IF(Trades!$A$32="","",Trades!$A$32)</f>
        <v/>
      </c>
      <c r="B57" s="22" t="str">
        <f>IF($A57="","",COUNTIFS('Punch list'!$C$10:$C$109,"&lt;&gt;",'Punch list'!$D$10:$D$109,$A57))</f>
        <v/>
      </c>
      <c r="C57" s="22" t="str">
        <f>IF($A57="","",COUNTIFS('Punch list'!$C$10:$C$109,"&lt;&gt;",'Punch list'!$D$10:$D$109,$A57,'Punch list'!$H$10:$H$109,"&lt;&gt;Closed"))</f>
        <v/>
      </c>
      <c r="D57" s="22" t="str">
        <f>IF($A57="","",COUNTIFS('Punch list'!$C$10:$C$109,"&lt;&gt;",'Punch list'!$D$10:$D$109,$A57,'Punch list'!$H$10:$H$109,"Closed"))</f>
        <v/>
      </c>
      <c r="E57" s="23" t="str">
        <f>IF($A57="","",IF(COUNTIFS('Punch list'!$C$10:$C$109,"&lt;&gt;",'Punch list'!$D$10:$D$109,$A57)=0,0,COUNTIFS('Punch list'!$C$10:$C$109,"&lt;&gt;",'Punch list'!$D$10:$D$109,$A57,'Punch list'!$H$10:$H$109,"Closed")/COUNTIFS('Punch list'!$C$10:$C$109,"&lt;&gt;",'Punch list'!$D$10:$D$109,$A57)))</f>
        <v/>
      </c>
    </row>
    <row r="58" spans="1:5" x14ac:dyDescent="0.25">
      <c r="A58" s="21" t="str">
        <f>IF(Trades!$A$33="","",Trades!$A$33)</f>
        <v/>
      </c>
      <c r="B58" s="22" t="str">
        <f>IF($A58="","",COUNTIFS('Punch list'!$C$10:$C$109,"&lt;&gt;",'Punch list'!$D$10:$D$109,$A58))</f>
        <v/>
      </c>
      <c r="C58" s="22" t="str">
        <f>IF($A58="","",COUNTIFS('Punch list'!$C$10:$C$109,"&lt;&gt;",'Punch list'!$D$10:$D$109,$A58,'Punch list'!$H$10:$H$109,"&lt;&gt;Closed"))</f>
        <v/>
      </c>
      <c r="D58" s="22" t="str">
        <f>IF($A58="","",COUNTIFS('Punch list'!$C$10:$C$109,"&lt;&gt;",'Punch list'!$D$10:$D$109,$A58,'Punch list'!$H$10:$H$109,"Closed"))</f>
        <v/>
      </c>
      <c r="E58" s="23" t="str">
        <f>IF($A58="","",IF(COUNTIFS('Punch list'!$C$10:$C$109,"&lt;&gt;",'Punch list'!$D$10:$D$109,$A58)=0,0,COUNTIFS('Punch list'!$C$10:$C$109,"&lt;&gt;",'Punch list'!$D$10:$D$109,$A58,'Punch list'!$H$10:$H$109,"Closed")/COUNTIFS('Punch list'!$C$10:$C$109,"&lt;&gt;",'Punch list'!$D$10:$D$109,$A58)))</f>
        <v/>
      </c>
    </row>
    <row r="59" spans="1:5" x14ac:dyDescent="0.25">
      <c r="A59" s="21" t="str">
        <f>IF(Trades!$A$34="","",Trades!$A$34)</f>
        <v/>
      </c>
      <c r="B59" s="22" t="str">
        <f>IF($A59="","",COUNTIFS('Punch list'!$C$10:$C$109,"&lt;&gt;",'Punch list'!$D$10:$D$109,$A59))</f>
        <v/>
      </c>
      <c r="C59" s="22" t="str">
        <f>IF($A59="","",COUNTIFS('Punch list'!$C$10:$C$109,"&lt;&gt;",'Punch list'!$D$10:$D$109,$A59,'Punch list'!$H$10:$H$109,"&lt;&gt;Closed"))</f>
        <v/>
      </c>
      <c r="D59" s="22" t="str">
        <f>IF($A59="","",COUNTIFS('Punch list'!$C$10:$C$109,"&lt;&gt;",'Punch list'!$D$10:$D$109,$A59,'Punch list'!$H$10:$H$109,"Closed"))</f>
        <v/>
      </c>
      <c r="E59" s="23" t="str">
        <f>IF($A59="","",IF(COUNTIFS('Punch list'!$C$10:$C$109,"&lt;&gt;",'Punch list'!$D$10:$D$109,$A59)=0,0,COUNTIFS('Punch list'!$C$10:$C$109,"&lt;&gt;",'Punch list'!$D$10:$D$109,$A59,'Punch list'!$H$10:$H$109,"Closed")/COUNTIFS('Punch list'!$C$10:$C$109,"&lt;&gt;",'Punch list'!$D$10:$D$109,$A59)))</f>
        <v/>
      </c>
    </row>
    <row r="60" spans="1:5" x14ac:dyDescent="0.25">
      <c r="A60" s="21" t="str">
        <f>IF(Trades!$A$35="","",Trades!$A$35)</f>
        <v/>
      </c>
      <c r="B60" s="22" t="str">
        <f>IF($A60="","",COUNTIFS('Punch list'!$C$10:$C$109,"&lt;&gt;",'Punch list'!$D$10:$D$109,$A60))</f>
        <v/>
      </c>
      <c r="C60" s="22" t="str">
        <f>IF($A60="","",COUNTIFS('Punch list'!$C$10:$C$109,"&lt;&gt;",'Punch list'!$D$10:$D$109,$A60,'Punch list'!$H$10:$H$109,"&lt;&gt;Closed"))</f>
        <v/>
      </c>
      <c r="D60" s="22" t="str">
        <f>IF($A60="","",COUNTIFS('Punch list'!$C$10:$C$109,"&lt;&gt;",'Punch list'!$D$10:$D$109,$A60,'Punch list'!$H$10:$H$109,"Closed"))</f>
        <v/>
      </c>
      <c r="E60" s="23" t="str">
        <f>IF($A60="","",IF(COUNTIFS('Punch list'!$C$10:$C$109,"&lt;&gt;",'Punch list'!$D$10:$D$109,$A60)=0,0,COUNTIFS('Punch list'!$C$10:$C$109,"&lt;&gt;",'Punch list'!$D$10:$D$109,$A60,'Punch list'!$H$10:$H$109,"Closed")/COUNTIFS('Punch list'!$C$10:$C$109,"&lt;&gt;",'Punch list'!$D$10:$D$109,$A60)))</f>
        <v/>
      </c>
    </row>
    <row r="61" spans="1:5" x14ac:dyDescent="0.25">
      <c r="A61" s="21" t="str">
        <f>IF(Trades!$A$36="","",Trades!$A$36)</f>
        <v/>
      </c>
      <c r="B61" s="22" t="str">
        <f>IF($A61="","",COUNTIFS('Punch list'!$C$10:$C$109,"&lt;&gt;",'Punch list'!$D$10:$D$109,$A61))</f>
        <v/>
      </c>
      <c r="C61" s="22" t="str">
        <f>IF($A61="","",COUNTIFS('Punch list'!$C$10:$C$109,"&lt;&gt;",'Punch list'!$D$10:$D$109,$A61,'Punch list'!$H$10:$H$109,"&lt;&gt;Closed"))</f>
        <v/>
      </c>
      <c r="D61" s="22" t="str">
        <f>IF($A61="","",COUNTIFS('Punch list'!$C$10:$C$109,"&lt;&gt;",'Punch list'!$D$10:$D$109,$A61,'Punch list'!$H$10:$H$109,"Closed"))</f>
        <v/>
      </c>
      <c r="E61" s="23" t="str">
        <f>IF($A61="","",IF(COUNTIFS('Punch list'!$C$10:$C$109,"&lt;&gt;",'Punch list'!$D$10:$D$109,$A61)=0,0,COUNTIFS('Punch list'!$C$10:$C$109,"&lt;&gt;",'Punch list'!$D$10:$D$109,$A61,'Punch list'!$H$10:$H$109,"Closed")/COUNTIFS('Punch list'!$C$10:$C$109,"&lt;&gt;",'Punch list'!$D$10:$D$109,$A61)))</f>
        <v/>
      </c>
    </row>
    <row r="62" spans="1:5" x14ac:dyDescent="0.25">
      <c r="A62" s="21" t="str">
        <f>IF(Trades!$A$37="","",Trades!$A$37)</f>
        <v/>
      </c>
      <c r="B62" s="22" t="str">
        <f>IF($A62="","",COUNTIFS('Punch list'!$C$10:$C$109,"&lt;&gt;",'Punch list'!$D$10:$D$109,$A62))</f>
        <v/>
      </c>
      <c r="C62" s="22" t="str">
        <f>IF($A62="","",COUNTIFS('Punch list'!$C$10:$C$109,"&lt;&gt;",'Punch list'!$D$10:$D$109,$A62,'Punch list'!$H$10:$H$109,"&lt;&gt;Closed"))</f>
        <v/>
      </c>
      <c r="D62" s="22" t="str">
        <f>IF($A62="","",COUNTIFS('Punch list'!$C$10:$C$109,"&lt;&gt;",'Punch list'!$D$10:$D$109,$A62,'Punch list'!$H$10:$H$109,"Closed"))</f>
        <v/>
      </c>
      <c r="E62" s="23" t="str">
        <f>IF($A62="","",IF(COUNTIFS('Punch list'!$C$10:$C$109,"&lt;&gt;",'Punch list'!$D$10:$D$109,$A62)=0,0,COUNTIFS('Punch list'!$C$10:$C$109,"&lt;&gt;",'Punch list'!$D$10:$D$109,$A62,'Punch list'!$H$10:$H$109,"Closed")/COUNTIFS('Punch list'!$C$10:$C$109,"&lt;&gt;",'Punch list'!$D$10:$D$109,$A62)))</f>
        <v/>
      </c>
    </row>
    <row r="63" spans="1:5" x14ac:dyDescent="0.25">
      <c r="A63" s="21" t="str">
        <f>IF(Trades!$A$38="","",Trades!$A$38)</f>
        <v/>
      </c>
      <c r="B63" s="22" t="str">
        <f>IF($A63="","",COUNTIFS('Punch list'!$C$10:$C$109,"&lt;&gt;",'Punch list'!$D$10:$D$109,$A63))</f>
        <v/>
      </c>
      <c r="C63" s="22" t="str">
        <f>IF($A63="","",COUNTIFS('Punch list'!$C$10:$C$109,"&lt;&gt;",'Punch list'!$D$10:$D$109,$A63,'Punch list'!$H$10:$H$109,"&lt;&gt;Closed"))</f>
        <v/>
      </c>
      <c r="D63" s="22" t="str">
        <f>IF($A63="","",COUNTIFS('Punch list'!$C$10:$C$109,"&lt;&gt;",'Punch list'!$D$10:$D$109,$A63,'Punch list'!$H$10:$H$109,"Closed"))</f>
        <v/>
      </c>
      <c r="E63" s="23" t="str">
        <f>IF($A63="","",IF(COUNTIFS('Punch list'!$C$10:$C$109,"&lt;&gt;",'Punch list'!$D$10:$D$109,$A63)=0,0,COUNTIFS('Punch list'!$C$10:$C$109,"&lt;&gt;",'Punch list'!$D$10:$D$109,$A63,'Punch list'!$H$10:$H$109,"Closed")/COUNTIFS('Punch list'!$C$10:$C$109,"&lt;&gt;",'Punch list'!$D$10:$D$109,$A63)))</f>
        <v/>
      </c>
    </row>
    <row r="64" spans="1:5" x14ac:dyDescent="0.25">
      <c r="A64" s="21" t="str">
        <f>IF(Trades!$A$39="","",Trades!$A$39)</f>
        <v/>
      </c>
      <c r="B64" s="22" t="str">
        <f>IF($A64="","",COUNTIFS('Punch list'!$C$10:$C$109,"&lt;&gt;",'Punch list'!$D$10:$D$109,$A64))</f>
        <v/>
      </c>
      <c r="C64" s="22" t="str">
        <f>IF($A64="","",COUNTIFS('Punch list'!$C$10:$C$109,"&lt;&gt;",'Punch list'!$D$10:$D$109,$A64,'Punch list'!$H$10:$H$109,"&lt;&gt;Closed"))</f>
        <v/>
      </c>
      <c r="D64" s="22" t="str">
        <f>IF($A64="","",COUNTIFS('Punch list'!$C$10:$C$109,"&lt;&gt;",'Punch list'!$D$10:$D$109,$A64,'Punch list'!$H$10:$H$109,"Closed"))</f>
        <v/>
      </c>
      <c r="E64" s="23" t="str">
        <f>IF($A64="","",IF(COUNTIFS('Punch list'!$C$10:$C$109,"&lt;&gt;",'Punch list'!$D$10:$D$109,$A64)=0,0,COUNTIFS('Punch list'!$C$10:$C$109,"&lt;&gt;",'Punch list'!$D$10:$D$109,$A64,'Punch list'!$H$10:$H$109,"Closed")/COUNTIFS('Punch list'!$C$10:$C$109,"&lt;&gt;",'Punch list'!$D$10:$D$109,$A64)))</f>
        <v/>
      </c>
    </row>
    <row r="65" spans="1:5" x14ac:dyDescent="0.25">
      <c r="A65" s="21" t="str">
        <f>IF(Trades!$A$40="","",Trades!$A$40)</f>
        <v/>
      </c>
      <c r="B65" s="22" t="str">
        <f>IF($A65="","",COUNTIFS('Punch list'!$C$10:$C$109,"&lt;&gt;",'Punch list'!$D$10:$D$109,$A65))</f>
        <v/>
      </c>
      <c r="C65" s="22" t="str">
        <f>IF($A65="","",COUNTIFS('Punch list'!$C$10:$C$109,"&lt;&gt;",'Punch list'!$D$10:$D$109,$A65,'Punch list'!$H$10:$H$109,"&lt;&gt;Closed"))</f>
        <v/>
      </c>
      <c r="D65" s="22" t="str">
        <f>IF($A65="","",COUNTIFS('Punch list'!$C$10:$C$109,"&lt;&gt;",'Punch list'!$D$10:$D$109,$A65,'Punch list'!$H$10:$H$109,"Closed"))</f>
        <v/>
      </c>
      <c r="E65" s="23" t="str">
        <f>IF($A65="","",IF(COUNTIFS('Punch list'!$C$10:$C$109,"&lt;&gt;",'Punch list'!$D$10:$D$109,$A65)=0,0,COUNTIFS('Punch list'!$C$10:$C$109,"&lt;&gt;",'Punch list'!$D$10:$D$109,$A65,'Punch list'!$H$10:$H$109,"Closed")/COUNTIFS('Punch list'!$C$10:$C$109,"&lt;&gt;",'Punch list'!$D$10:$D$109,$A65)))</f>
        <v/>
      </c>
    </row>
    <row r="66" spans="1:5" x14ac:dyDescent="0.25">
      <c r="A66" s="21" t="str">
        <f>IF(Trades!$A$41="","",Trades!$A$41)</f>
        <v/>
      </c>
      <c r="B66" s="22" t="str">
        <f>IF($A66="","",COUNTIFS('Punch list'!$C$10:$C$109,"&lt;&gt;",'Punch list'!$D$10:$D$109,$A66))</f>
        <v/>
      </c>
      <c r="C66" s="22" t="str">
        <f>IF($A66="","",COUNTIFS('Punch list'!$C$10:$C$109,"&lt;&gt;",'Punch list'!$D$10:$D$109,$A66,'Punch list'!$H$10:$H$109,"&lt;&gt;Closed"))</f>
        <v/>
      </c>
      <c r="D66" s="22" t="str">
        <f>IF($A66="","",COUNTIFS('Punch list'!$C$10:$C$109,"&lt;&gt;",'Punch list'!$D$10:$D$109,$A66,'Punch list'!$H$10:$H$109,"Closed"))</f>
        <v/>
      </c>
      <c r="E66" s="23" t="str">
        <f>IF($A66="","",IF(COUNTIFS('Punch list'!$C$10:$C$109,"&lt;&gt;",'Punch list'!$D$10:$D$109,$A66)=0,0,COUNTIFS('Punch list'!$C$10:$C$109,"&lt;&gt;",'Punch list'!$D$10:$D$109,$A66,'Punch list'!$H$10:$H$109,"Closed")/COUNTIFS('Punch list'!$C$10:$C$109,"&lt;&gt;",'Punch list'!$D$10:$D$109,$A66)))</f>
        <v/>
      </c>
    </row>
    <row r="67" spans="1:3" x14ac:dyDescent="0.25">
      <c r="A67" s="18" t="s">
        <v>42</v>
      </c>
      <c r="B67" s="19">
        <f>COUNTIFS('Punch list'!$C$10:$C$109,"&lt;&gt;",'Punch list'!$D$10:$D$109,"")</f>
        <v>0</v>
      </c>
      <c r="C67" s="19">
        <f>COUNTIFS('Punch list'!$C$10:$C$109,"&lt;&gt;",'Punch list'!$D$10:$D$109,"",'Punch list'!$H$10:$H$109,"&lt;&gt;Closed")</f>
        <v>0</v>
      </c>
    </row>
    <row r="69" spans="1:1" x14ac:dyDescent="0.25">
      <c r="A69" s="24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4" customWidth="1"/>
    <col min="4" max="5" width="18" customWidth="1"/>
    <col min="6" max="6" width="11" customWidth="1"/>
    <col min="7" max="7" width="13" customWidth="1"/>
    <col min="8" max="8" width="17" customWidth="1"/>
    <col min="9" max="9" width="11" customWidth="1"/>
    <col min="10" max="10" width="13" customWidth="1"/>
    <col min="11" max="11" width="28" customWidth="1"/>
  </cols>
  <sheetData>
    <row r="1" ht="26" customHeight="1" spans="1:1" x14ac:dyDescent="0.25">
      <c r="A1" s="25" t="s">
        <v>43</v>
      </c>
    </row>
    <row r="2" spans="1:1" x14ac:dyDescent="0.25">
      <c r="A2" s="3" t="s">
        <v>44</v>
      </c>
    </row>
    <row r="3" ht="22" customHeight="1" spans="1:11" x14ac:dyDescent="0.25">
      <c r="A3" s="10" t="s">
        <v>14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</row>
    <row r="4" spans="1:11" x14ac:dyDescent="0.25">
      <c r="A4" s="12">
        <v>1</v>
      </c>
      <c r="B4" s="13" t="s">
        <v>45</v>
      </c>
      <c r="C4" s="13" t="s">
        <v>46</v>
      </c>
      <c r="D4" s="14" t="s">
        <v>47</v>
      </c>
      <c r="E4" s="13" t="s">
        <v>48</v>
      </c>
      <c r="F4" s="14" t="s">
        <v>36</v>
      </c>
      <c r="G4" s="15">
        <v>46339</v>
      </c>
      <c r="H4" s="14" t="s">
        <v>8</v>
      </c>
      <c r="I4" s="14" t="s">
        <v>49</v>
      </c>
      <c r="J4" s="15"/>
      <c r="K4" s="13"/>
    </row>
    <row r="5" spans="1:11" x14ac:dyDescent="0.25">
      <c r="A5" s="12">
        <v>2</v>
      </c>
      <c r="B5" s="13" t="s">
        <v>50</v>
      </c>
      <c r="C5" s="13" t="s">
        <v>51</v>
      </c>
      <c r="D5" s="14" t="s">
        <v>52</v>
      </c>
      <c r="E5" s="13" t="s">
        <v>53</v>
      </c>
      <c r="F5" s="14" t="s">
        <v>37</v>
      </c>
      <c r="G5" s="15">
        <v>46339</v>
      </c>
      <c r="H5" s="14" t="s">
        <v>8</v>
      </c>
      <c r="I5" s="14" t="s">
        <v>54</v>
      </c>
      <c r="J5" s="15"/>
      <c r="K5" s="13"/>
    </row>
    <row r="6" spans="1:11" x14ac:dyDescent="0.25">
      <c r="A6" s="12">
        <v>3</v>
      </c>
      <c r="B6" s="13" t="s">
        <v>55</v>
      </c>
      <c r="C6" s="13" t="s">
        <v>56</v>
      </c>
      <c r="D6" s="14" t="s">
        <v>57</v>
      </c>
      <c r="E6" s="13" t="s">
        <v>58</v>
      </c>
      <c r="F6" s="14" t="s">
        <v>38</v>
      </c>
      <c r="G6" s="15">
        <v>46337</v>
      </c>
      <c r="H6" s="14" t="s">
        <v>32</v>
      </c>
      <c r="I6" s="14" t="s">
        <v>59</v>
      </c>
      <c r="J6" s="15"/>
      <c r="K6" s="13" t="s">
        <v>60</v>
      </c>
    </row>
    <row r="7" spans="1:11" x14ac:dyDescent="0.25">
      <c r="A7" s="12">
        <v>4</v>
      </c>
      <c r="B7" s="13" t="s">
        <v>61</v>
      </c>
      <c r="C7" s="13" t="s">
        <v>62</v>
      </c>
      <c r="D7" s="14" t="s">
        <v>63</v>
      </c>
      <c r="E7" s="13" t="s">
        <v>64</v>
      </c>
      <c r="F7" s="14" t="s">
        <v>36</v>
      </c>
      <c r="G7" s="15">
        <v>46339</v>
      </c>
      <c r="H7" s="14" t="s">
        <v>8</v>
      </c>
      <c r="I7" s="14" t="s">
        <v>65</v>
      </c>
      <c r="J7" s="15"/>
      <c r="K7" s="13"/>
    </row>
    <row r="8" spans="1:11" x14ac:dyDescent="0.25">
      <c r="A8" s="12">
        <v>5</v>
      </c>
      <c r="B8" s="13" t="s">
        <v>66</v>
      </c>
      <c r="C8" s="13" t="s">
        <v>67</v>
      </c>
      <c r="D8" s="14" t="s">
        <v>68</v>
      </c>
      <c r="E8" s="13" t="s">
        <v>69</v>
      </c>
      <c r="F8" s="14" t="s">
        <v>37</v>
      </c>
      <c r="G8" s="15">
        <v>46338</v>
      </c>
      <c r="H8" s="14" t="s">
        <v>33</v>
      </c>
      <c r="I8" s="14" t="s">
        <v>70</v>
      </c>
      <c r="J8" s="15"/>
      <c r="K8" s="13"/>
    </row>
    <row r="9" spans="1:11" x14ac:dyDescent="0.25">
      <c r="A9" s="12">
        <v>6</v>
      </c>
      <c r="B9" s="13" t="s">
        <v>66</v>
      </c>
      <c r="C9" s="13" t="s">
        <v>71</v>
      </c>
      <c r="D9" s="14" t="s">
        <v>72</v>
      </c>
      <c r="E9" s="13" t="s">
        <v>73</v>
      </c>
      <c r="F9" s="14" t="s">
        <v>36</v>
      </c>
      <c r="G9" s="15">
        <v>46339</v>
      </c>
      <c r="H9" s="14" t="s">
        <v>8</v>
      </c>
      <c r="I9" s="14" t="s">
        <v>74</v>
      </c>
      <c r="J9" s="15"/>
      <c r="K9" s="13"/>
    </row>
    <row r="10" spans="1:11" x14ac:dyDescent="0.25">
      <c r="A10" s="12">
        <v>7</v>
      </c>
      <c r="B10" s="13" t="s">
        <v>75</v>
      </c>
      <c r="C10" s="13" t="s">
        <v>76</v>
      </c>
      <c r="D10" s="14" t="s">
        <v>77</v>
      </c>
      <c r="E10" s="13" t="s">
        <v>78</v>
      </c>
      <c r="F10" s="14" t="s">
        <v>36</v>
      </c>
      <c r="G10" s="15">
        <v>46336</v>
      </c>
      <c r="H10" s="14" t="s">
        <v>11</v>
      </c>
      <c r="I10" s="14" t="s">
        <v>79</v>
      </c>
      <c r="J10" s="15">
        <v>46335</v>
      </c>
      <c r="K10" s="13" t="s">
        <v>80</v>
      </c>
    </row>
    <row r="11" spans="1:11" x14ac:dyDescent="0.25">
      <c r="A11" s="12">
        <v>8</v>
      </c>
      <c r="B11" s="13" t="s">
        <v>81</v>
      </c>
      <c r="C11" s="13" t="s">
        <v>82</v>
      </c>
      <c r="D11" s="14" t="s">
        <v>77</v>
      </c>
      <c r="E11" s="13" t="s">
        <v>83</v>
      </c>
      <c r="F11" s="14" t="s">
        <v>36</v>
      </c>
      <c r="G11" s="15">
        <v>46339</v>
      </c>
      <c r="H11" s="14" t="s">
        <v>8</v>
      </c>
      <c r="I11" s="14" t="s">
        <v>84</v>
      </c>
      <c r="J11" s="15"/>
      <c r="K11" s="13"/>
    </row>
    <row r="12" spans="1:11" x14ac:dyDescent="0.25">
      <c r="A12" s="12">
        <v>9</v>
      </c>
      <c r="B12" s="13" t="s">
        <v>81</v>
      </c>
      <c r="C12" s="13" t="s">
        <v>85</v>
      </c>
      <c r="D12" s="14" t="s">
        <v>72</v>
      </c>
      <c r="E12" s="13" t="s">
        <v>73</v>
      </c>
      <c r="F12" s="14" t="s">
        <v>37</v>
      </c>
      <c r="G12" s="15">
        <v>46338</v>
      </c>
      <c r="H12" s="14" t="s">
        <v>8</v>
      </c>
      <c r="I12" s="14" t="s">
        <v>86</v>
      </c>
      <c r="J12" s="15"/>
      <c r="K12" s="13"/>
    </row>
    <row r="13" spans="1:11" x14ac:dyDescent="0.25">
      <c r="A13" s="12">
        <v>10</v>
      </c>
      <c r="B13" s="13" t="s">
        <v>87</v>
      </c>
      <c r="C13" s="13" t="s">
        <v>88</v>
      </c>
      <c r="D13" s="14" t="s">
        <v>89</v>
      </c>
      <c r="E13" s="13" t="s">
        <v>78</v>
      </c>
      <c r="F13" s="14" t="s">
        <v>39</v>
      </c>
      <c r="G13" s="15">
        <v>46336</v>
      </c>
      <c r="H13" s="14" t="s">
        <v>8</v>
      </c>
      <c r="I13" s="14" t="s">
        <v>90</v>
      </c>
      <c r="J13" s="15"/>
      <c r="K13" s="13" t="s">
        <v>91</v>
      </c>
    </row>
    <row r="15" spans="1:1" x14ac:dyDescent="0.25">
      <c r="A15" s="24" t="s">
        <v>1</v>
      </c>
    </row>
  </sheetData>
  <conditionalFormatting sqref="A4:K13">
    <cfRule type="expression" dxfId="5" priority="1">
      <formula>$H4="Closed"</formula>
    </cfRule>
    <cfRule type="expression" dxfId="6" priority="2">
      <formula>AND($F4="Safety",$H4&lt;&gt;"Closed")</formula>
    </cfRule>
  </conditionalFormatting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4" customWidth="1"/>
    <col min="3" max="3" width="70" customWidth="1"/>
  </cols>
  <sheetData>
    <row r="1" spans="1:1" x14ac:dyDescent="0.25">
      <c r="A1" s="26" t="s">
        <v>17</v>
      </c>
    </row>
    <row r="2" spans="1:3" x14ac:dyDescent="0.25">
      <c r="A2" s="18" t="s">
        <v>89</v>
      </c>
      <c r="C2" s="3" t="s">
        <v>92</v>
      </c>
    </row>
    <row r="3" spans="1:3" x14ac:dyDescent="0.25">
      <c r="A3" s="18" t="s">
        <v>63</v>
      </c>
      <c r="C3" s="3" t="s">
        <v>93</v>
      </c>
    </row>
    <row r="4" spans="1:3" x14ac:dyDescent="0.25">
      <c r="A4" s="18" t="s">
        <v>47</v>
      </c>
      <c r="C4" s="3" t="s">
        <v>94</v>
      </c>
    </row>
    <row r="5" spans="1:3" x14ac:dyDescent="0.25">
      <c r="A5" s="18" t="s">
        <v>68</v>
      </c>
      <c r="C5" s="3" t="s">
        <v>95</v>
      </c>
    </row>
    <row r="6" spans="1:1" x14ac:dyDescent="0.25">
      <c r="A6" s="18" t="s">
        <v>72</v>
      </c>
    </row>
    <row r="7" spans="1:1" x14ac:dyDescent="0.25">
      <c r="A7" s="18" t="s">
        <v>57</v>
      </c>
    </row>
    <row r="8" spans="1:1" x14ac:dyDescent="0.25">
      <c r="A8" s="18" t="s">
        <v>96</v>
      </c>
    </row>
    <row r="9" spans="1:1" x14ac:dyDescent="0.25">
      <c r="A9" s="18" t="s">
        <v>52</v>
      </c>
    </row>
    <row r="10" spans="1:1" x14ac:dyDescent="0.25">
      <c r="A10" s="18" t="s">
        <v>77</v>
      </c>
    </row>
    <row r="11" spans="1:1" x14ac:dyDescent="0.25">
      <c r="A11" s="18" t="s">
        <v>97</v>
      </c>
    </row>
    <row r="12" spans="1:1" x14ac:dyDescent="0.25">
      <c r="A12" s="18" t="s">
        <v>98</v>
      </c>
    </row>
    <row r="13" spans="1:1" x14ac:dyDescent="0.25">
      <c r="A13" s="18" t="s">
        <v>99</v>
      </c>
    </row>
    <row r="14" spans="1:1" x14ac:dyDescent="0.25">
      <c r="A14" s="18" t="s">
        <v>100</v>
      </c>
    </row>
    <row r="15" spans="1:1" x14ac:dyDescent="0.25">
      <c r="A15" s="27"/>
    </row>
    <row r="16" spans="1:1" x14ac:dyDescent="0.25">
      <c r="A16" s="27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  <row r="21" spans="1:1" x14ac:dyDescent="0.25">
      <c r="A21" s="27"/>
    </row>
    <row r="22" spans="1:1" x14ac:dyDescent="0.25">
      <c r="A22" s="27"/>
    </row>
    <row r="23" spans="1:1" x14ac:dyDescent="0.25">
      <c r="A23" s="27"/>
    </row>
    <row r="24" spans="1:1" x14ac:dyDescent="0.25">
      <c r="A24" s="27"/>
    </row>
    <row r="25" spans="1:1" x14ac:dyDescent="0.25">
      <c r="A25" s="27"/>
    </row>
    <row r="26" spans="1:1" x14ac:dyDescent="0.25">
      <c r="A26" s="27"/>
    </row>
    <row r="27" spans="1:1" x14ac:dyDescent="0.25">
      <c r="A27" s="27"/>
    </row>
    <row r="28" spans="1:1" x14ac:dyDescent="0.25">
      <c r="A28" s="27"/>
    </row>
    <row r="29" spans="1:1" x14ac:dyDescent="0.25">
      <c r="A29" s="27"/>
    </row>
    <row r="30" spans="1:1" x14ac:dyDescent="0.25">
      <c r="A30" s="27"/>
    </row>
    <row r="31" spans="1:1" x14ac:dyDescent="0.25">
      <c r="A31" s="27"/>
    </row>
    <row r="32" spans="1:1" x14ac:dyDescent="0.25">
      <c r="A32" s="27"/>
    </row>
    <row r="33" spans="1:1" x14ac:dyDescent="0.25">
      <c r="A33" s="27"/>
    </row>
    <row r="34" spans="1:1" x14ac:dyDescent="0.25">
      <c r="A34" s="27"/>
    </row>
    <row r="35" spans="1:1" x14ac:dyDescent="0.25">
      <c r="A35" s="27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00" customWidth="1"/>
  </cols>
  <sheetData>
    <row r="1" ht="26" customHeight="1" spans="1:1" x14ac:dyDescent="0.25">
      <c r="A1" s="25" t="s">
        <v>101</v>
      </c>
    </row>
    <row r="3" spans="1:2" x14ac:dyDescent="0.25">
      <c r="A3" s="28">
        <v>1</v>
      </c>
      <c r="B3" s="29" t="s">
        <v>102</v>
      </c>
    </row>
    <row r="4" spans="1:2" x14ac:dyDescent="0.25">
      <c r="A4" s="28">
        <v>2</v>
      </c>
      <c r="B4" s="29" t="s">
        <v>103</v>
      </c>
    </row>
    <row r="5" spans="1:2" x14ac:dyDescent="0.25">
      <c r="A5" s="28">
        <v>3</v>
      </c>
      <c r="B5" s="29" t="s">
        <v>104</v>
      </c>
    </row>
    <row r="6" spans="1:2" x14ac:dyDescent="0.25">
      <c r="A6" s="28">
        <v>4</v>
      </c>
      <c r="B6" s="29" t="s">
        <v>105</v>
      </c>
    </row>
    <row r="7" spans="1:2" x14ac:dyDescent="0.25">
      <c r="A7" s="28">
        <v>5</v>
      </c>
      <c r="B7" s="29" t="s">
        <v>106</v>
      </c>
    </row>
    <row r="8" spans="1:2" x14ac:dyDescent="0.25">
      <c r="A8" s="28">
        <v>6</v>
      </c>
      <c r="B8" s="29" t="s">
        <v>107</v>
      </c>
    </row>
    <row r="9" spans="1:2" x14ac:dyDescent="0.25">
      <c r="A9" s="28">
        <v>7</v>
      </c>
      <c r="B9" s="29" t="s">
        <v>108</v>
      </c>
    </row>
    <row r="10" spans="1:2" x14ac:dyDescent="0.25">
      <c r="A10" s="28">
        <v>8</v>
      </c>
      <c r="B10" s="29" t="s">
        <v>109</v>
      </c>
    </row>
    <row r="11" spans="1:2" x14ac:dyDescent="0.25">
      <c r="A11" s="28">
        <v>9</v>
      </c>
      <c r="B11" s="29" t="s">
        <v>110</v>
      </c>
    </row>
    <row r="13" spans="2:2" x14ac:dyDescent="0.25">
      <c r="B13" s="30" t="s">
        <v>111</v>
      </c>
    </row>
    <row r="14" spans="2:2" x14ac:dyDescent="0.25">
      <c r="B14" s="30" t="s">
        <v>112</v>
      </c>
    </row>
    <row r="15" spans="2:2" x14ac:dyDescent="0.25">
      <c r="B15" s="30" t="s">
        <v>113</v>
      </c>
    </row>
    <row r="16" spans="2:2" x14ac:dyDescent="0.25">
      <c r="B16" s="30" t="s">
        <v>114</v>
      </c>
    </row>
    <row r="18" spans="2:2" x14ac:dyDescent="0.25">
      <c r="B18" s="24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Punch list</vt:lpstr>
      <vt:lpstr>Summary</vt:lpstr>
      <vt:lpstr>Example</vt:lpstr>
      <vt:lpstr>Trades</vt:lpstr>
      <vt:lpstr>How to use</vt:lpstr>
    </vt:vector>
  </TitlesOfParts>
  <Company>Walkmic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Walkmic</dc:creator>
  <dc:title>Punch list template</dc:title>
  <dc:subject>Punch list template for construction</dc:subject>
  <dc:description>Made with Walkmic · walkmic.com</dc:description>
  <cp:keywords/>
  <cp:category/>
  <cp:lastModifiedBy>Walkmic</cp:lastModifiedBy>
  <dcterms:created xsi:type="dcterms:W3CDTF">2026-10-30T12:00:00Z</dcterms:created>
  <dcterms:modified xsi:type="dcterms:W3CDTF">2026-10-30T12:00:00Z</dcterms:modified>
</cp:coreProperties>
</file>